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AUGUST\HOTARARI ORDINARA AUGUST 2017\hotararea nr. 132\anexe la ph LDP SECURITY\"/>
    </mc:Choice>
  </mc:AlternateContent>
  <bookViews>
    <workbookView xWindow="0" yWindow="0" windowWidth="19200" windowHeight="10995"/>
  </bookViews>
  <sheets>
    <sheet name="ANEXA1" sheetId="12" r:id="rId1"/>
    <sheet name="ANEXA2" sheetId="17" state="hidden" r:id="rId2"/>
    <sheet name="Anexa 3" sheetId="1" state="hidden" r:id="rId3"/>
    <sheet name="Anexa 4" sheetId="24" state="hidden" r:id="rId4"/>
    <sheet name="anexa5" sheetId="16" state="hidden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4'!$A$2:$I$55</definedName>
  </definedNames>
  <calcPr calcId="152511"/>
</workbook>
</file>

<file path=xl/calcChain.xml><?xml version="1.0" encoding="utf-8"?>
<calcChain xmlns="http://schemas.openxmlformats.org/spreadsheetml/2006/main">
  <c r="R128" i="17" l="1"/>
  <c r="Q103" i="17"/>
  <c r="R127" i="17"/>
  <c r="R151" i="17"/>
  <c r="O91" i="17"/>
  <c r="O75" i="17"/>
  <c r="L75" i="17" s="1"/>
  <c r="O140" i="17"/>
  <c r="O129" i="17"/>
  <c r="L129" i="17" s="1"/>
  <c r="O128" i="17"/>
  <c r="O127" i="17"/>
  <c r="O126" i="17" s="1"/>
  <c r="O102" i="17"/>
  <c r="Q102" i="17" s="1"/>
  <c r="O81" i="17"/>
  <c r="L81" i="17" s="1"/>
  <c r="O80" i="17"/>
  <c r="O64" i="17"/>
  <c r="M64" i="17" s="1"/>
  <c r="O58" i="17"/>
  <c r="O56" i="17"/>
  <c r="O55" i="17" s="1"/>
  <c r="O53" i="17" s="1"/>
  <c r="O54" i="17"/>
  <c r="O50" i="17"/>
  <c r="M50" i="17" s="1"/>
  <c r="O49" i="17"/>
  <c r="O48" i="17"/>
  <c r="M48" i="17" s="1"/>
  <c r="O47" i="17"/>
  <c r="O38" i="17"/>
  <c r="L38" i="17" s="1"/>
  <c r="O33" i="17"/>
  <c r="O17" i="17"/>
  <c r="Q17" i="17" s="1"/>
  <c r="G11" i="24"/>
  <c r="G30" i="24"/>
  <c r="G29" i="24" s="1"/>
  <c r="H11" i="24"/>
  <c r="M35" i="17"/>
  <c r="F49" i="24"/>
  <c r="G49" i="24"/>
  <c r="H49" i="24"/>
  <c r="I49" i="24"/>
  <c r="E49" i="24"/>
  <c r="E18" i="24"/>
  <c r="F18" i="24"/>
  <c r="G34" i="12"/>
  <c r="O34" i="17"/>
  <c r="O66" i="17"/>
  <c r="O63" i="17"/>
  <c r="O82" i="17"/>
  <c r="O101" i="17"/>
  <c r="O165" i="17" s="1"/>
  <c r="O168" i="17" s="1"/>
  <c r="O105" i="17"/>
  <c r="O100" i="17"/>
  <c r="O164" i="17" s="1"/>
  <c r="O169" i="17" s="1"/>
  <c r="O146" i="17"/>
  <c r="O145" i="17" s="1"/>
  <c r="O151" i="17"/>
  <c r="O150" i="17" s="1"/>
  <c r="Q80" i="17"/>
  <c r="I127" i="17"/>
  <c r="I126" i="17" s="1"/>
  <c r="G142" i="17"/>
  <c r="H39" i="24"/>
  <c r="I39" i="24"/>
  <c r="F39" i="24"/>
  <c r="F11" i="24"/>
  <c r="E39" i="24"/>
  <c r="E30" i="24"/>
  <c r="E29" i="24" s="1"/>
  <c r="E21" i="24"/>
  <c r="E15" i="24"/>
  <c r="E11" i="24"/>
  <c r="E10" i="24" s="1"/>
  <c r="H60" i="12"/>
  <c r="H61" i="12"/>
  <c r="I61" i="12" s="1"/>
  <c r="K16" i="17"/>
  <c r="L16" i="17"/>
  <c r="M16" i="17"/>
  <c r="K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K36" i="17"/>
  <c r="L36" i="17"/>
  <c r="M36" i="17"/>
  <c r="K37" i="17"/>
  <c r="L37" i="17"/>
  <c r="M37" i="17"/>
  <c r="K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K49" i="17"/>
  <c r="L49" i="17"/>
  <c r="M49" i="17"/>
  <c r="K50" i="17"/>
  <c r="L50" i="17"/>
  <c r="K51" i="17"/>
  <c r="L51" i="17"/>
  <c r="M51" i="17"/>
  <c r="K52" i="17"/>
  <c r="L52" i="17"/>
  <c r="M52" i="17"/>
  <c r="K54" i="17"/>
  <c r="L54" i="17"/>
  <c r="M54" i="17"/>
  <c r="K56" i="17"/>
  <c r="L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K65" i="17"/>
  <c r="L65" i="17"/>
  <c r="M65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M75" i="17"/>
  <c r="K78" i="17"/>
  <c r="L78" i="17"/>
  <c r="M78" i="17"/>
  <c r="K79" i="17"/>
  <c r="L79" i="17"/>
  <c r="M79" i="17"/>
  <c r="K80" i="17"/>
  <c r="L80" i="17"/>
  <c r="M80" i="17"/>
  <c r="K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50" i="17" s="1"/>
  <c r="P146" i="17"/>
  <c r="P145" i="17" s="1"/>
  <c r="P142" i="17"/>
  <c r="P141" i="17" s="1"/>
  <c r="P133" i="17" s="1"/>
  <c r="P134" i="17"/>
  <c r="P128" i="17"/>
  <c r="Q128" i="17" s="1"/>
  <c r="P127" i="17"/>
  <c r="P121" i="17"/>
  <c r="P118" i="17"/>
  <c r="P113" i="17"/>
  <c r="P105" i="17"/>
  <c r="P101" i="17"/>
  <c r="P165" i="17" s="1"/>
  <c r="P168" i="17" s="1"/>
  <c r="P92" i="17"/>
  <c r="P82" i="17"/>
  <c r="P77" i="17"/>
  <c r="P76" i="17" s="1"/>
  <c r="P70" i="17"/>
  <c r="P66" i="17"/>
  <c r="P63" i="17" s="1"/>
  <c r="P55" i="17"/>
  <c r="P53" i="17" s="1"/>
  <c r="P46" i="17"/>
  <c r="P44" i="17" s="1"/>
  <c r="P34" i="17"/>
  <c r="P28" i="17"/>
  <c r="P21" i="17"/>
  <c r="P15" i="17"/>
  <c r="O178" i="17"/>
  <c r="O154" i="17"/>
  <c r="O142" i="17"/>
  <c r="O134" i="17"/>
  <c r="O121" i="17"/>
  <c r="O117" i="17" s="1"/>
  <c r="O118" i="17"/>
  <c r="O113" i="17"/>
  <c r="O92" i="17"/>
  <c r="O77" i="17"/>
  <c r="O76" i="17" s="1"/>
  <c r="O70" i="17"/>
  <c r="O28" i="17"/>
  <c r="O26" i="17" s="1"/>
  <c r="O21" i="17"/>
  <c r="N178" i="17"/>
  <c r="N154" i="17"/>
  <c r="N151" i="17"/>
  <c r="N146" i="17"/>
  <c r="K146" i="17" s="1"/>
  <c r="N142" i="17"/>
  <c r="K142" i="17" s="1"/>
  <c r="N134" i="17"/>
  <c r="K134" i="17" s="1"/>
  <c r="M128" i="17"/>
  <c r="N121" i="17"/>
  <c r="N118" i="17"/>
  <c r="L118" i="17" s="1"/>
  <c r="N113" i="17"/>
  <c r="L113" i="17" s="1"/>
  <c r="N105" i="17"/>
  <c r="K105" i="17" s="1"/>
  <c r="N101" i="17"/>
  <c r="N165" i="17" s="1"/>
  <c r="N168" i="17" s="1"/>
  <c r="N92" i="17"/>
  <c r="K92" i="17" s="1"/>
  <c r="N82" i="17"/>
  <c r="N77" i="17"/>
  <c r="N76" i="17"/>
  <c r="L76" i="17" s="1"/>
  <c r="N70" i="17"/>
  <c r="K70" i="17" s="1"/>
  <c r="N66" i="17"/>
  <c r="N55" i="17"/>
  <c r="K55" i="17" s="1"/>
  <c r="N46" i="17"/>
  <c r="N34" i="17"/>
  <c r="N28" i="17"/>
  <c r="N21" i="17"/>
  <c r="N15" i="17"/>
  <c r="Q16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C8" i="1"/>
  <c r="K178" i="17"/>
  <c r="L178" i="17"/>
  <c r="M178" i="17"/>
  <c r="S128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T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T178" i="17"/>
  <c r="G154" i="17"/>
  <c r="G151" i="17"/>
  <c r="G145" i="17"/>
  <c r="G141" i="17" s="1"/>
  <c r="G134" i="17"/>
  <c r="T134" i="17" s="1"/>
  <c r="G126" i="17"/>
  <c r="G121" i="17"/>
  <c r="G118" i="17"/>
  <c r="G113" i="17"/>
  <c r="T113" i="17" s="1"/>
  <c r="G106" i="17"/>
  <c r="T106" i="17" s="1"/>
  <c r="G101" i="17"/>
  <c r="G165" i="17" s="1"/>
  <c r="G168" i="17" s="1"/>
  <c r="T168" i="17" s="1"/>
  <c r="G92" i="17"/>
  <c r="G82" i="17"/>
  <c r="T82" i="17" s="1"/>
  <c r="G77" i="17"/>
  <c r="G76" i="17" s="1"/>
  <c r="T76" i="17" s="1"/>
  <c r="G66" i="17"/>
  <c r="G63" i="17" s="1"/>
  <c r="G55" i="17"/>
  <c r="G46" i="17"/>
  <c r="G44" i="17" s="1"/>
  <c r="G34" i="17"/>
  <c r="G28" i="17"/>
  <c r="T28" i="17" s="1"/>
  <c r="G21" i="17"/>
  <c r="T21" i="17" s="1"/>
  <c r="G15" i="17"/>
  <c r="R178" i="17"/>
  <c r="Q178" i="17" s="1"/>
  <c r="R154" i="17"/>
  <c r="Q154" i="17" s="1"/>
  <c r="R146" i="17"/>
  <c r="R145" i="17" s="1"/>
  <c r="R142" i="17"/>
  <c r="R134" i="17"/>
  <c r="Q134" i="17" s="1"/>
  <c r="R121" i="17"/>
  <c r="R118" i="17"/>
  <c r="R113" i="17"/>
  <c r="Q113" i="17" s="1"/>
  <c r="R105" i="17"/>
  <c r="H25" i="12"/>
  <c r="R101" i="17"/>
  <c r="R165" i="17"/>
  <c r="R92" i="17"/>
  <c r="H21" i="12" s="1"/>
  <c r="K21" i="12" s="1"/>
  <c r="R82" i="17"/>
  <c r="R77" i="17"/>
  <c r="R76" i="17" s="1"/>
  <c r="R70" i="17"/>
  <c r="Q70" i="17" s="1"/>
  <c r="R66" i="17"/>
  <c r="R63" i="17"/>
  <c r="R55" i="17"/>
  <c r="R53" i="17"/>
  <c r="Q53" i="17" s="1"/>
  <c r="R46" i="17"/>
  <c r="R44" i="17"/>
  <c r="R34" i="17"/>
  <c r="R28" i="17"/>
  <c r="Q28" i="17" s="1"/>
  <c r="R21" i="17"/>
  <c r="R15" i="17"/>
  <c r="J178" i="17"/>
  <c r="S178" i="17"/>
  <c r="J154" i="17"/>
  <c r="S154" i="17" s="1"/>
  <c r="J151" i="17"/>
  <c r="J150" i="17" s="1"/>
  <c r="G31" i="12" s="1"/>
  <c r="J146" i="17"/>
  <c r="J145" i="17" s="1"/>
  <c r="J142" i="17"/>
  <c r="T142" i="17" s="1"/>
  <c r="J134" i="17"/>
  <c r="J126" i="17"/>
  <c r="J121" i="17"/>
  <c r="S121" i="17" s="1"/>
  <c r="J118" i="17"/>
  <c r="J113" i="17"/>
  <c r="S113" i="17" s="1"/>
  <c r="J106" i="17"/>
  <c r="J105" i="17" s="1"/>
  <c r="G25" i="12" s="1"/>
  <c r="J101" i="17"/>
  <c r="J165" i="17" s="1"/>
  <c r="J168" i="17" s="1"/>
  <c r="J92" i="17"/>
  <c r="S92" i="17" s="1"/>
  <c r="J82" i="17"/>
  <c r="J77" i="17"/>
  <c r="J76" i="17" s="1"/>
  <c r="S76" i="17" s="1"/>
  <c r="J70" i="17"/>
  <c r="J66" i="17"/>
  <c r="J63" i="17" s="1"/>
  <c r="J55" i="17"/>
  <c r="J46" i="17"/>
  <c r="J44" i="17" s="1"/>
  <c r="J34" i="17"/>
  <c r="G16" i="12" s="1"/>
  <c r="J28" i="17"/>
  <c r="S28" i="17" s="1"/>
  <c r="J26" i="17"/>
  <c r="S26" i="17" s="1"/>
  <c r="J21" i="17"/>
  <c r="S21" i="17" s="1"/>
  <c r="J15" i="17"/>
  <c r="S15" i="17" s="1"/>
  <c r="H77" i="17"/>
  <c r="H76" i="17"/>
  <c r="I77" i="17"/>
  <c r="I76" i="17"/>
  <c r="I59" i="17" s="1"/>
  <c r="H28" i="17"/>
  <c r="H178" i="17"/>
  <c r="H154" i="17"/>
  <c r="H151" i="17"/>
  <c r="H150" i="17" s="1"/>
  <c r="H146" i="17"/>
  <c r="H145" i="17"/>
  <c r="H142" i="17"/>
  <c r="H134" i="17"/>
  <c r="H126" i="17"/>
  <c r="H121" i="17"/>
  <c r="H118" i="17"/>
  <c r="H113" i="17"/>
  <c r="H106" i="17"/>
  <c r="H105" i="17"/>
  <c r="H100" i="17" s="1"/>
  <c r="H164" i="17" s="1"/>
  <c r="H101" i="17"/>
  <c r="H165" i="17"/>
  <c r="H92" i="17"/>
  <c r="H82" i="17"/>
  <c r="H70" i="17"/>
  <c r="H66" i="17"/>
  <c r="H63" i="17" s="1"/>
  <c r="H59" i="17" s="1"/>
  <c r="H55" i="17"/>
  <c r="H53" i="17" s="1"/>
  <c r="H46" i="17"/>
  <c r="H44" i="17" s="1"/>
  <c r="H34" i="17"/>
  <c r="H26" i="17"/>
  <c r="H14" i="17" s="1"/>
  <c r="H13" i="17" s="1"/>
  <c r="H21" i="17"/>
  <c r="H15" i="17"/>
  <c r="I178" i="17"/>
  <c r="I154" i="17"/>
  <c r="I150" i="17" s="1"/>
  <c r="I151" i="17"/>
  <c r="I146" i="17"/>
  <c r="I145" i="17" s="1"/>
  <c r="I142" i="17"/>
  <c r="I134" i="17"/>
  <c r="I121" i="17"/>
  <c r="I117" i="17" s="1"/>
  <c r="I118" i="17"/>
  <c r="I113" i="17"/>
  <c r="I106" i="17"/>
  <c r="I105" i="17"/>
  <c r="I100" i="17" s="1"/>
  <c r="I99" i="17" s="1"/>
  <c r="I101" i="17"/>
  <c r="I165" i="17"/>
  <c r="I168" i="17" s="1"/>
  <c r="I92" i="17"/>
  <c r="I82" i="17"/>
  <c r="I70" i="17"/>
  <c r="I66" i="17"/>
  <c r="I63" i="17" s="1"/>
  <c r="I55" i="17"/>
  <c r="I53" i="17" s="1"/>
  <c r="I46" i="17"/>
  <c r="I44" i="17" s="1"/>
  <c r="I15" i="17"/>
  <c r="I21" i="17"/>
  <c r="I28" i="17"/>
  <c r="I26" i="17" s="1"/>
  <c r="I34" i="17"/>
  <c r="H16" i="12"/>
  <c r="J16" i="12" s="1"/>
  <c r="L16" i="12" s="1"/>
  <c r="G39" i="24"/>
  <c r="E9" i="1"/>
  <c r="G21" i="24"/>
  <c r="G20" i="24" s="1"/>
  <c r="F30" i="24"/>
  <c r="F29" i="24" s="1"/>
  <c r="E8" i="1"/>
  <c r="L151" i="17"/>
  <c r="M151" i="17"/>
  <c r="L142" i="17"/>
  <c r="M134" i="17"/>
  <c r="K121" i="17"/>
  <c r="P117" i="17"/>
  <c r="K129" i="17"/>
  <c r="K118" i="17"/>
  <c r="M105" i="17"/>
  <c r="L106" i="17"/>
  <c r="M106" i="17"/>
  <c r="L105" i="17"/>
  <c r="K128" i="17"/>
  <c r="L101" i="17"/>
  <c r="L165" i="17" s="1"/>
  <c r="L168" i="17" s="1"/>
  <c r="L128" i="17"/>
  <c r="K127" i="17"/>
  <c r="M101" i="17"/>
  <c r="M165" i="17" s="1"/>
  <c r="M168" i="17" s="1"/>
  <c r="K101" i="17"/>
  <c r="K165" i="17" s="1"/>
  <c r="K168" i="17" s="1"/>
  <c r="L92" i="17"/>
  <c r="M92" i="17"/>
  <c r="K82" i="17"/>
  <c r="M77" i="17"/>
  <c r="K77" i="17"/>
  <c r="L77" i="17"/>
  <c r="L70" i="17"/>
  <c r="M66" i="17"/>
  <c r="L66" i="17"/>
  <c r="M55" i="17"/>
  <c r="N53" i="17"/>
  <c r="M34" i="17"/>
  <c r="L28" i="17"/>
  <c r="K28" i="17"/>
  <c r="K15" i="17"/>
  <c r="R117" i="17"/>
  <c r="Q118" i="17"/>
  <c r="Q82" i="17"/>
  <c r="S146" i="17"/>
  <c r="T151" i="17"/>
  <c r="S134" i="17"/>
  <c r="T118" i="17"/>
  <c r="T101" i="17"/>
  <c r="S82" i="17"/>
  <c r="S77" i="17"/>
  <c r="S66" i="17"/>
  <c r="T145" i="17"/>
  <c r="T77" i="17"/>
  <c r="T66" i="17"/>
  <c r="N117" i="17"/>
  <c r="K117" i="17" s="1"/>
  <c r="Q92" i="17"/>
  <c r="P14" i="17"/>
  <c r="P129" i="17"/>
  <c r="M129" i="17" s="1"/>
  <c r="Q121" i="17"/>
  <c r="Q34" i="17"/>
  <c r="Q105" i="17"/>
  <c r="N100" i="17"/>
  <c r="S151" i="17"/>
  <c r="S105" i="17"/>
  <c r="H24" i="12"/>
  <c r="R100" i="17"/>
  <c r="R164" i="17" s="1"/>
  <c r="R169" i="17" s="1"/>
  <c r="S101" i="17"/>
  <c r="S63" i="17"/>
  <c r="S46" i="17"/>
  <c r="G150" i="17"/>
  <c r="T150" i="17" s="1"/>
  <c r="G133" i="17"/>
  <c r="R14" i="17"/>
  <c r="R170" i="17" s="1"/>
  <c r="J100" i="17"/>
  <c r="H117" i="17"/>
  <c r="I164" i="17"/>
  <c r="I169" i="17" s="1"/>
  <c r="I141" i="17"/>
  <c r="I14" i="17"/>
  <c r="I170" i="17" s="1"/>
  <c r="F15" i="24"/>
  <c r="F10" i="24" s="1"/>
  <c r="M117" i="17"/>
  <c r="N126" i="17"/>
  <c r="L130" i="17"/>
  <c r="K130" i="17"/>
  <c r="M130" i="17"/>
  <c r="L100" i="17"/>
  <c r="L164" i="17" s="1"/>
  <c r="L169" i="17" s="1"/>
  <c r="L53" i="17"/>
  <c r="N164" i="17"/>
  <c r="N169" i="17" s="1"/>
  <c r="H13" i="12"/>
  <c r="H64" i="12" s="1"/>
  <c r="H99" i="17"/>
  <c r="I58" i="12"/>
  <c r="M55" i="12"/>
  <c r="M61" i="12"/>
  <c r="M60" i="12"/>
  <c r="L60" i="12"/>
  <c r="E19" i="16"/>
  <c r="E15" i="16"/>
  <c r="E20" i="16" s="1"/>
  <c r="I30" i="24"/>
  <c r="I29" i="24" s="1"/>
  <c r="I20" i="24" s="1"/>
  <c r="F21" i="24"/>
  <c r="I15" i="24"/>
  <c r="H15" i="24"/>
  <c r="G15" i="24"/>
  <c r="I11" i="24"/>
  <c r="H30" i="24"/>
  <c r="H29" i="24" s="1"/>
  <c r="H20" i="24" s="1"/>
  <c r="G8" i="1"/>
  <c r="H8" i="1" s="1"/>
  <c r="H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K25" i="12"/>
  <c r="K24" i="12"/>
  <c r="J21" i="12"/>
  <c r="L21" i="12" s="1"/>
  <c r="K16" i="12"/>
  <c r="M16" i="12" s="1"/>
  <c r="K14" i="12"/>
  <c r="J14" i="12"/>
  <c r="K13" i="12"/>
  <c r="I60" i="12"/>
  <c r="I55" i="12"/>
  <c r="H20" i="16"/>
  <c r="T70" i="17" l="1"/>
  <c r="S70" i="17"/>
  <c r="J59" i="17"/>
  <c r="G53" i="17"/>
  <c r="T55" i="17"/>
  <c r="N44" i="17"/>
  <c r="M46" i="17"/>
  <c r="M121" i="17"/>
  <c r="L121" i="17"/>
  <c r="T46" i="17"/>
  <c r="S142" i="17"/>
  <c r="H28" i="12"/>
  <c r="Q117" i="17"/>
  <c r="K46" i="17"/>
  <c r="G29" i="12"/>
  <c r="T126" i="17"/>
  <c r="Q15" i="17"/>
  <c r="S44" i="17"/>
  <c r="J25" i="12"/>
  <c r="L25" i="12" s="1"/>
  <c r="I25" i="12"/>
  <c r="T121" i="17"/>
  <c r="G117" i="17"/>
  <c r="L21" i="17"/>
  <c r="N150" i="17"/>
  <c r="K150" i="17" s="1"/>
  <c r="K151" i="17"/>
  <c r="T15" i="17"/>
  <c r="J14" i="17"/>
  <c r="I13" i="17"/>
  <c r="I133" i="17"/>
  <c r="G59" i="17"/>
  <c r="P13" i="17"/>
  <c r="P170" i="17"/>
  <c r="S34" i="17"/>
  <c r="Q55" i="17"/>
  <c r="L46" i="17"/>
  <c r="J53" i="17"/>
  <c r="S55" i="17"/>
  <c r="T34" i="17"/>
  <c r="N26" i="17"/>
  <c r="K26" i="17" s="1"/>
  <c r="M28" i="17"/>
  <c r="N63" i="17"/>
  <c r="Q63" i="17" s="1"/>
  <c r="K66" i="17"/>
  <c r="Q66" i="17"/>
  <c r="L82" i="17"/>
  <c r="M82" i="17"/>
  <c r="K126" i="17"/>
  <c r="L126" i="17"/>
  <c r="S100" i="17"/>
  <c r="J164" i="17"/>
  <c r="J169" i="17" s="1"/>
  <c r="S169" i="17" s="1"/>
  <c r="M53" i="17"/>
  <c r="K53" i="17"/>
  <c r="I43" i="17"/>
  <c r="G21" i="12"/>
  <c r="I21" i="12" s="1"/>
  <c r="T92" i="17"/>
  <c r="J117" i="17"/>
  <c r="S118" i="17"/>
  <c r="R168" i="17"/>
  <c r="Q168" i="17" s="1"/>
  <c r="S165" i="17"/>
  <c r="Q142" i="17"/>
  <c r="R141" i="17"/>
  <c r="R133" i="17" s="1"/>
  <c r="H30" i="12" s="1"/>
  <c r="G43" i="17"/>
  <c r="L34" i="17"/>
  <c r="K34" i="17"/>
  <c r="P59" i="17"/>
  <c r="P43" i="17" s="1"/>
  <c r="R150" i="17"/>
  <c r="H31" i="12" s="1"/>
  <c r="J31" i="12" s="1"/>
  <c r="L31" i="12" s="1"/>
  <c r="L61" i="12"/>
  <c r="Q77" i="17"/>
  <c r="P100" i="17"/>
  <c r="P164" i="17" s="1"/>
  <c r="P169" i="17" s="1"/>
  <c r="Q169" i="17" s="1"/>
  <c r="Q101" i="17"/>
  <c r="Q146" i="17"/>
  <c r="L127" i="17"/>
  <c r="M118" i="17"/>
  <c r="L146" i="17"/>
  <c r="T63" i="17"/>
  <c r="Q21" i="17"/>
  <c r="M21" i="12"/>
  <c r="Q75" i="17"/>
  <c r="L55" i="17"/>
  <c r="M127" i="17"/>
  <c r="N145" i="17"/>
  <c r="L154" i="17"/>
  <c r="M56" i="17"/>
  <c r="L17" i="17"/>
  <c r="O46" i="17"/>
  <c r="Q127" i="17"/>
  <c r="M76" i="17"/>
  <c r="O99" i="17"/>
  <c r="O141" i="17"/>
  <c r="O133" i="17" s="1"/>
  <c r="E20" i="24"/>
  <c r="G20" i="16"/>
  <c r="P126" i="17"/>
  <c r="H23" i="12"/>
  <c r="J23" i="12" s="1"/>
  <c r="Q151" i="17"/>
  <c r="H141" i="17"/>
  <c r="H133" i="17" s="1"/>
  <c r="T44" i="17"/>
  <c r="R59" i="17"/>
  <c r="R43" i="17" s="1"/>
  <c r="H20" i="12" s="1"/>
  <c r="R129" i="17"/>
  <c r="Q38" i="17"/>
  <c r="O15" i="17"/>
  <c r="H62" i="12"/>
  <c r="I16" i="12"/>
  <c r="J13" i="12"/>
  <c r="J24" i="12"/>
  <c r="H63" i="12"/>
  <c r="F20" i="24"/>
  <c r="J30" i="12"/>
  <c r="L30" i="12" s="1"/>
  <c r="K30" i="12"/>
  <c r="S164" i="17"/>
  <c r="I42" i="17"/>
  <c r="I41" i="17" s="1"/>
  <c r="I159" i="17" s="1"/>
  <c r="I162" i="17" s="1"/>
  <c r="N99" i="17"/>
  <c r="H43" i="17"/>
  <c r="K64" i="12"/>
  <c r="K63" i="12"/>
  <c r="M24" i="12"/>
  <c r="H12" i="12"/>
  <c r="S14" i="17"/>
  <c r="R13" i="17"/>
  <c r="T53" i="17"/>
  <c r="S53" i="17"/>
  <c r="M26" i="17"/>
  <c r="L150" i="17"/>
  <c r="M150" i="17"/>
  <c r="Q150" i="17"/>
  <c r="G19" i="24"/>
  <c r="G18" i="24" s="1"/>
  <c r="Q100" i="17"/>
  <c r="T165" i="17"/>
  <c r="K100" i="17"/>
  <c r="K164" i="17" s="1"/>
  <c r="K169" i="17" s="1"/>
  <c r="M100" i="17"/>
  <c r="M164" i="17" s="1"/>
  <c r="M169" i="17" s="1"/>
  <c r="L117" i="17"/>
  <c r="Q165" i="17"/>
  <c r="Q76" i="17"/>
  <c r="J141" i="17"/>
  <c r="S145" i="17"/>
  <c r="Q26" i="17"/>
  <c r="O14" i="17"/>
  <c r="O59" i="17"/>
  <c r="G10" i="24"/>
  <c r="H19" i="24" s="1"/>
  <c r="H18" i="24" s="1"/>
  <c r="H10" i="24" s="1"/>
  <c r="I19" i="24" s="1"/>
  <c r="I18" i="24" s="1"/>
  <c r="I10" i="24" s="1"/>
  <c r="T154" i="17"/>
  <c r="S106" i="17"/>
  <c r="K76" i="17"/>
  <c r="L134" i="17"/>
  <c r="M142" i="17"/>
  <c r="M146" i="17"/>
  <c r="M154" i="17"/>
  <c r="K154" i="17"/>
  <c r="M113" i="17"/>
  <c r="K113" i="17"/>
  <c r="M21" i="17"/>
  <c r="K21" i="17"/>
  <c r="G24" i="12"/>
  <c r="G26" i="17"/>
  <c r="G105" i="17"/>
  <c r="M70" i="17"/>
  <c r="P42" i="17" l="1"/>
  <c r="P41" i="17" s="1"/>
  <c r="P159" i="17" s="1"/>
  <c r="P162" i="17" s="1"/>
  <c r="S59" i="17"/>
  <c r="S150" i="17"/>
  <c r="I31" i="12"/>
  <c r="H42" i="17"/>
  <c r="H41" i="17" s="1"/>
  <c r="H159" i="17" s="1"/>
  <c r="L15" i="17"/>
  <c r="M15" i="17"/>
  <c r="P99" i="17"/>
  <c r="M126" i="17"/>
  <c r="O44" i="17"/>
  <c r="Q44" i="17" s="1"/>
  <c r="Q46" i="17"/>
  <c r="K145" i="17"/>
  <c r="L145" i="17"/>
  <c r="Q145" i="17"/>
  <c r="N141" i="17"/>
  <c r="M145" i="17"/>
  <c r="T117" i="17"/>
  <c r="J28" i="12"/>
  <c r="K28" i="12"/>
  <c r="Q164" i="17"/>
  <c r="M44" i="17"/>
  <c r="K44" i="17"/>
  <c r="J20" i="12"/>
  <c r="L20" i="12" s="1"/>
  <c r="K20" i="12"/>
  <c r="M20" i="12" s="1"/>
  <c r="M63" i="17"/>
  <c r="L63" i="17"/>
  <c r="N59" i="17"/>
  <c r="K59" i="17" s="1"/>
  <c r="K63" i="17"/>
  <c r="S168" i="17"/>
  <c r="J43" i="17"/>
  <c r="K31" i="12"/>
  <c r="M31" i="12" s="1"/>
  <c r="K23" i="12"/>
  <c r="K62" i="12" s="1"/>
  <c r="G28" i="12"/>
  <c r="S117" i="17"/>
  <c r="J99" i="17"/>
  <c r="M25" i="12"/>
  <c r="L26" i="17"/>
  <c r="S129" i="17"/>
  <c r="R126" i="17"/>
  <c r="Q129" i="17"/>
  <c r="T59" i="17"/>
  <c r="G13" i="12"/>
  <c r="J13" i="17"/>
  <c r="S13" i="17" s="1"/>
  <c r="J170" i="17"/>
  <c r="S170" i="17" s="1"/>
  <c r="N14" i="17"/>
  <c r="L14" i="17" s="1"/>
  <c r="L170" i="17" s="1"/>
  <c r="J64" i="12"/>
  <c r="L64" i="12" s="1"/>
  <c r="L13" i="12"/>
  <c r="J62" i="12"/>
  <c r="L62" i="12" s="1"/>
  <c r="L23" i="12"/>
  <c r="M13" i="12"/>
  <c r="M23" i="12"/>
  <c r="M30" i="12"/>
  <c r="J63" i="12"/>
  <c r="L63" i="12" s="1"/>
  <c r="L24" i="12"/>
  <c r="M99" i="17"/>
  <c r="K99" i="17"/>
  <c r="L99" i="17"/>
  <c r="T26" i="17"/>
  <c r="G14" i="17"/>
  <c r="T105" i="17"/>
  <c r="G100" i="17"/>
  <c r="G23" i="12"/>
  <c r="G63" i="12"/>
  <c r="I63" i="12" s="1"/>
  <c r="I24" i="12"/>
  <c r="O13" i="17"/>
  <c r="O170" i="17"/>
  <c r="M14" i="17"/>
  <c r="M170" i="17" s="1"/>
  <c r="T141" i="17"/>
  <c r="S141" i="17"/>
  <c r="J133" i="17"/>
  <c r="Q59" i="17"/>
  <c r="G20" i="12"/>
  <c r="S43" i="17"/>
  <c r="T43" i="17"/>
  <c r="J42" i="17"/>
  <c r="O43" i="17"/>
  <c r="Q14" i="17"/>
  <c r="J12" i="12"/>
  <c r="L12" i="12" s="1"/>
  <c r="K12" i="12"/>
  <c r="H29" i="12" l="1"/>
  <c r="R99" i="17"/>
  <c r="S126" i="17"/>
  <c r="Q126" i="17"/>
  <c r="L44" i="17"/>
  <c r="M59" i="17"/>
  <c r="G64" i="12"/>
  <c r="I64" i="12" s="1"/>
  <c r="G12" i="12"/>
  <c r="I12" i="12" s="1"/>
  <c r="I13" i="12"/>
  <c r="L59" i="17"/>
  <c r="Q170" i="17"/>
  <c r="K14" i="17"/>
  <c r="K170" i="17" s="1"/>
  <c r="N13" i="17"/>
  <c r="K13" i="17" s="1"/>
  <c r="N170" i="17"/>
  <c r="N43" i="17"/>
  <c r="K141" i="17"/>
  <c r="L141" i="17"/>
  <c r="N133" i="17"/>
  <c r="Q141" i="17"/>
  <c r="M141" i="17"/>
  <c r="Q13" i="17"/>
  <c r="M64" i="12"/>
  <c r="M12" i="12"/>
  <c r="M62" i="12"/>
  <c r="M63" i="12"/>
  <c r="J41" i="17"/>
  <c r="G22" i="12"/>
  <c r="G62" i="12"/>
  <c r="I62" i="12" s="1"/>
  <c r="I23" i="12"/>
  <c r="O42" i="17"/>
  <c r="O41" i="17" s="1"/>
  <c r="L43" i="17"/>
  <c r="Q43" i="17"/>
  <c r="I20" i="12"/>
  <c r="G30" i="12"/>
  <c r="I30" i="12" s="1"/>
  <c r="S133" i="17"/>
  <c r="T133" i="17"/>
  <c r="O159" i="17"/>
  <c r="O162" i="17" s="1"/>
  <c r="L13" i="17"/>
  <c r="G99" i="17"/>
  <c r="T100" i="17"/>
  <c r="G164" i="17"/>
  <c r="G13" i="17"/>
  <c r="G170" i="17"/>
  <c r="T170" i="17" s="1"/>
  <c r="T14" i="17"/>
  <c r="Q99" i="17" l="1"/>
  <c r="R42" i="17"/>
  <c r="K43" i="17"/>
  <c r="N42" i="17"/>
  <c r="M43" i="17"/>
  <c r="K133" i="17"/>
  <c r="M133" i="17"/>
  <c r="L133" i="17"/>
  <c r="Q133" i="17"/>
  <c r="M13" i="17"/>
  <c r="S99" i="17"/>
  <c r="J29" i="12"/>
  <c r="L29" i="12" s="1"/>
  <c r="K29" i="12"/>
  <c r="I29" i="12"/>
  <c r="H22" i="12"/>
  <c r="J159" i="17"/>
  <c r="T13" i="17"/>
  <c r="G169" i="17"/>
  <c r="T169" i="17" s="1"/>
  <c r="T164" i="17"/>
  <c r="T99" i="17"/>
  <c r="G42" i="17"/>
  <c r="G19" i="12"/>
  <c r="L42" i="17"/>
  <c r="Q42" i="17"/>
  <c r="H19" i="12" l="1"/>
  <c r="K22" i="12"/>
  <c r="M22" i="12" s="1"/>
  <c r="J22" i="12"/>
  <c r="L22" i="12" s="1"/>
  <c r="N41" i="17"/>
  <c r="K42" i="17"/>
  <c r="M42" i="17"/>
  <c r="I22" i="12"/>
  <c r="M29" i="12"/>
  <c r="S42" i="17"/>
  <c r="R41" i="17"/>
  <c r="G18" i="12"/>
  <c r="T42" i="17"/>
  <c r="G41" i="17"/>
  <c r="J19" i="12" l="1"/>
  <c r="L19" i="12" s="1"/>
  <c r="H18" i="12"/>
  <c r="K19" i="12"/>
  <c r="I19" i="12"/>
  <c r="K41" i="17"/>
  <c r="M41" i="17"/>
  <c r="L41" i="17"/>
  <c r="N159" i="17"/>
  <c r="R159" i="17"/>
  <c r="S41" i="17"/>
  <c r="Q41" i="17"/>
  <c r="T41" i="17"/>
  <c r="G159" i="17"/>
  <c r="T159" i="17" s="1"/>
  <c r="G66" i="12"/>
  <c r="G33" i="12"/>
  <c r="I18" i="12"/>
  <c r="Q159" i="17" l="1"/>
  <c r="S159" i="17"/>
  <c r="R162" i="17"/>
  <c r="K159" i="17"/>
  <c r="L159" i="17"/>
  <c r="N162" i="17"/>
  <c r="M159" i="17"/>
  <c r="M19" i="12"/>
  <c r="H66" i="12"/>
  <c r="I66" i="12" s="1"/>
  <c r="K18" i="12"/>
  <c r="H33" i="12"/>
  <c r="J18" i="12"/>
  <c r="G35" i="12"/>
  <c r="J66" i="12" l="1"/>
  <c r="L66" i="12" s="1"/>
  <c r="L18" i="12"/>
  <c r="J33" i="12"/>
  <c r="L33" i="12" s="1"/>
  <c r="K33" i="12"/>
  <c r="M33" i="12" s="1"/>
  <c r="I33" i="12"/>
  <c r="M18" i="12"/>
  <c r="K66" i="12"/>
  <c r="K162" i="17"/>
  <c r="L162" i="17"/>
  <c r="M162" i="17"/>
  <c r="H34" i="12"/>
  <c r="Q162" i="17"/>
  <c r="S162" i="17"/>
  <c r="G43" i="12"/>
  <c r="G45" i="12" s="1"/>
  <c r="G47" i="12"/>
  <c r="K34" i="12" l="1"/>
  <c r="I34" i="12"/>
  <c r="H35" i="12"/>
  <c r="J34" i="12"/>
  <c r="M66" i="12"/>
  <c r="L34" i="12" l="1"/>
  <c r="J35" i="12"/>
  <c r="I35" i="12"/>
  <c r="H47" i="12"/>
  <c r="I47" i="12" s="1"/>
  <c r="H43" i="12"/>
  <c r="M34" i="12"/>
  <c r="K35" i="12"/>
  <c r="K43" i="12" l="1"/>
  <c r="M35" i="12"/>
  <c r="J43" i="12"/>
  <c r="L35" i="12"/>
  <c r="I43" i="12"/>
  <c r="H45" i="12"/>
  <c r="I45" i="12" s="1"/>
  <c r="K45" i="12" l="1"/>
  <c r="M43" i="12"/>
  <c r="L43" i="12"/>
  <c r="J45" i="12"/>
  <c r="L45" i="12" l="1"/>
  <c r="J47" i="12"/>
  <c r="L47" i="12" s="1"/>
  <c r="K47" i="12"/>
  <c r="M47" i="12" s="1"/>
  <c r="M45" i="12"/>
</calcChain>
</file>

<file path=xl/sharedStrings.xml><?xml version="1.0" encoding="utf-8"?>
<sst xmlns="http://schemas.openxmlformats.org/spreadsheetml/2006/main" count="544" uniqueCount="405">
  <si>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</si>
  <si>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</si>
  <si>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</si>
  <si>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</si>
  <si>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</si>
  <si>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</si>
  <si>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</si>
  <si>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</si>
  <si>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</si>
  <si>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</si>
  <si>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</si>
  <si>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</si>
  <si>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</si>
  <si>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</si>
  <si>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</si>
  <si>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</si>
  <si>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</si>
  <si>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</si>
  <si>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</si>
  <si>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</si>
  <si>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</si>
  <si>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</si>
  <si>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</si>
  <si>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</si>
  <si>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</si>
  <si>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</si>
  <si>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</si>
  <si>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</si>
  <si>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</si>
  <si>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</si>
  <si>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</si>
  <si>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</si>
  <si>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</si>
  <si>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</si>
  <si>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</si>
  <si>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</si>
  <si>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</si>
  <si>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</si>
  <si>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</si>
  <si>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</si>
  <si>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</si>
  <si>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</si>
  <si>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</si>
  <si>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</si>
  <si>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</si>
  <si>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</si>
  <si>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</si>
  <si>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</si>
  <si>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</si>
  <si>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</si>
  <si>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</si>
  <si>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</si>
  <si>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</si>
  <si>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</si>
  <si>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</si>
  <si>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</si>
  <si>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</si>
  <si>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</si>
  <si>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</si>
  <si>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</si>
  <si>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</si>
  <si>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</si>
  <si>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</si>
  <si>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</si>
  <si>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</si>
  <si>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</si>
  <si>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</si>
  <si>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</si>
  <si>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</si>
  <si>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</si>
  <si>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</si>
  <si>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</si>
  <si>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</si>
  <si>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</si>
  <si>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</si>
  <si>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</si>
  <si>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</si>
  <si>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</si>
  <si>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</si>
  <si>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</si>
  <si>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</si>
  <si>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</si>
  <si>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</si>
  <si>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</si>
  <si>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</si>
  <si>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</si>
  <si>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</si>
  <si>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</si>
  <si>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</si>
  <si>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</si>
  <si>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</si>
  <si>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</si>
  <si>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</si>
  <si>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</si>
  <si>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</si>
  <si>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</si>
  <si>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</si>
  <si>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</si>
  <si>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</si>
  <si>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</si>
  <si>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</si>
  <si>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</si>
  <si>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</si>
  <si>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</si>
  <si>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</si>
  <si>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</si>
  <si>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</si>
  <si>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</si>
  <si>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</si>
  <si>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</si>
  <si>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</si>
  <si>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</si>
  <si>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</si>
  <si>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</si>
  <si>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</si>
  <si>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</si>
  <si>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</si>
  <si>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</si>
  <si>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</si>
  <si>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</si>
  <si>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</si>
  <si>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</si>
  <si>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</si>
  <si>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</si>
  <si>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</si>
  <si>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</si>
  <si>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</si>
  <si>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</si>
  <si>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</si>
  <si>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</si>
  <si>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</si>
  <si>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</si>
  <si>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</si>
  <si>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</si>
  <si>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</si>
  <si>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</si>
  <si>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</si>
  <si>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</si>
  <si>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</si>
  <si>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</si>
  <si>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</si>
  <si>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</si>
  <si>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</si>
  <si>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</si>
  <si>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</si>
  <si>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</si>
  <si>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</si>
  <si>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</si>
  <si>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</si>
  <si>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</si>
  <si>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</si>
  <si>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</si>
  <si>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</si>
  <si>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</si>
  <si>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</si>
  <si>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</si>
  <si>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</si>
  <si>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</si>
  <si>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</si>
  <si>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</si>
  <si>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</si>
  <si>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</si>
  <si>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</si>
  <si>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</si>
  <si>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</si>
  <si>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</si>
  <si>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</si>
  <si>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</si>
  <si>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</si>
  <si>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</si>
  <si>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</si>
  <si>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</si>
  <si>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</si>
  <si>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</si>
  <si>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</si>
  <si>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</si>
  <si>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</si>
  <si>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</si>
  <si>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</si>
  <si>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</si>
  <si>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</si>
  <si>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</si>
  <si>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</si>
  <si>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</si>
  <si>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</si>
  <si>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</si>
  <si>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</si>
  <si>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</si>
  <si>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</si>
  <si>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</si>
  <si>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</si>
  <si>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</si>
  <si>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</si>
  <si>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</si>
  <si>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</si>
  <si>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</si>
  <si>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</si>
  <si>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</si>
  <si>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</si>
  <si>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</si>
  <si>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</si>
  <si>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</si>
  <si>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</si>
  <si>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</si>
  <si>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</si>
  <si>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</si>
  <si>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</si>
  <si>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</si>
  <si>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</si>
  <si>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</si>
  <si>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</si>
  <si>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</si>
  <si>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</si>
  <si>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</si>
  <si>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</si>
  <si>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</si>
  <si>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</si>
  <si>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</si>
  <si>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</si>
  <si>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</si>
  <si>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</si>
  <si>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</si>
  <si>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</si>
  <si>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</si>
  <si>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</si>
  <si>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</si>
  <si>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</si>
  <si>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</si>
  <si>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</si>
  <si>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</si>
  <si>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</si>
  <si>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</si>
  <si>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</si>
  <si>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</si>
  <si>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</si>
  <si>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</si>
  <si>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</si>
  <si>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</si>
  <si>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</si>
  <si>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</si>
  <si>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</si>
  <si>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</si>
  <si>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</si>
  <si>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</si>
  <si>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</si>
  <si>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</si>
  <si>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</si>
  <si>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</si>
  <si>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</si>
  <si>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</si>
  <si>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</si>
  <si>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</si>
  <si>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</si>
  <si>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</si>
  <si>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</si>
  <si>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</si>
  <si>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</si>
  <si>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</si>
  <si>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</si>
  <si>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</si>
  <si>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</si>
  <si>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</si>
  <si>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</si>
  <si>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</si>
  <si>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</si>
  <si>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</si>
  <si>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</si>
  <si>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</si>
  <si>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</si>
  <si>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</si>
  <si>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</si>
  <si>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</si>
  <si>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</si>
  <si>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</si>
  <si>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</si>
  <si>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</si>
  <si>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</si>
  <si>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</si>
  <si>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</si>
  <si>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</si>
  <si>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</si>
  <si>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</si>
  <si>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</si>
  <si>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</si>
  <si>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</si>
  <si>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</si>
  <si>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</si>
  <si>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</si>
  <si>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</si>
  <si>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</si>
  <si>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</si>
  <si>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</si>
  <si>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</si>
  <si>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</si>
  <si>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</si>
  <si>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</si>
  <si>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</si>
  <si>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</si>
  <si>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</si>
  <si>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</si>
  <si>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</si>
  <si>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</si>
  <si>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</si>
  <si>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</si>
  <si>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</si>
  <si>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</si>
  <si>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</si>
  <si>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</si>
  <si>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</si>
  <si>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</si>
  <si>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</si>
  <si>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</si>
  <si>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</si>
  <si>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</si>
  <si>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</si>
  <si>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</si>
  <si>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</si>
  <si>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</si>
  <si>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</si>
  <si>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</si>
  <si>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</si>
  <si>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</si>
  <si>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</si>
  <si>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</si>
  <si>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</si>
  <si>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</si>
  <si>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</si>
  <si>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</si>
  <si>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</si>
  <si>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</si>
  <si>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</si>
  <si>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</si>
  <si>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</si>
  <si>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</si>
  <si>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</si>
  <si>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</si>
  <si>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</si>
  <si>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</si>
  <si>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</si>
  <si>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</si>
  <si>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</si>
  <si>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</si>
  <si>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</si>
  <si>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</si>
  <si>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</si>
  <si>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</si>
  <si>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</si>
  <si>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</si>
  <si>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</si>
  <si>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</si>
  <si>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</si>
  <si>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</si>
  <si>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</si>
  <si>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</si>
  <si>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</si>
  <si>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</si>
  <si>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</si>
  <si>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</si>
  <si>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</si>
  <si>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</si>
  <si>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Sediul/Adresa BISTRITA, STR CUZA VODA NR 17A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</si>
  <si>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</si>
  <si>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</si>
  <si>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</si>
  <si>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</si>
  <si>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</si>
  <si>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</si>
  <si>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an curent (2016)</t>
  </si>
  <si>
    <t>an 2018</t>
  </si>
  <si>
    <t>an precedent (2015)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</si>
  <si>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</si>
  <si>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</si>
  <si>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</si>
  <si>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</si>
  <si>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</si>
  <si>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</si>
  <si>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</si>
  <si>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</si>
  <si>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</si>
  <si>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</si>
  <si>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</si>
  <si>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</si>
  <si>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</si>
  <si>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</si>
  <si>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</si>
  <si>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</si>
  <si>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</si>
  <si>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</si>
  <si>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</si>
  <si>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</si>
  <si>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</si>
  <si>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</si>
  <si>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an precedent 2016</t>
  </si>
  <si>
    <t>an curent 2017</t>
  </si>
  <si>
    <t>Operatorul economic LDP SECURITY SRL</t>
  </si>
  <si>
    <t>Cod unic de înregistrare 32740988</t>
  </si>
  <si>
    <t>AUTOTURISM PATRULARE</t>
  </si>
  <si>
    <t xml:space="preserve">  </t>
  </si>
  <si>
    <t>SEIF TRANSPORT VALORI</t>
  </si>
  <si>
    <t>Anexa nr. 4 la</t>
  </si>
  <si>
    <t>Hotararea Consiliului Judetean Bistrita Nasaud nr…………..din……………………...</t>
  </si>
  <si>
    <t>C.T.I./B.D./P.G./ 3 ex.</t>
  </si>
  <si>
    <t>C.T.I./B.D./P.G./3 ex.</t>
  </si>
  <si>
    <t xml:space="preserve">                                                                                    Anexa nr. 1</t>
  </si>
  <si>
    <t>la Hotărârea Consiliului Județean Bistrița Năsăud nr. 132 din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</si>
</sst>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  <charset val="238"/>
    </font>
    <font>
      <sz val="11"/>
      <color indexed="10"/>
      <name val="Arial"/>
      <family val="2"/>
    </font>
    <font>
      <sz val="11"/>
      <color indexed="10"/>
      <name val="Arial"/>
      <family val="2"/>
      <charset val="238"/>
    </font>
    <font>
      <sz val="1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395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10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vertical="center"/>
    </xf>
    <xf numFmtId="0" fontId="9" fillId="0" borderId="12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13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13" xfId="37" applyFont="1" applyFill="1" applyBorder="1" applyAlignment="1">
      <alignment wrapText="1"/>
    </xf>
    <xf numFmtId="0" fontId="2" fillId="0" borderId="13" xfId="37" applyFont="1" applyFill="1" applyBorder="1" applyAlignment="1">
      <alignment horizont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2" fillId="0" borderId="0" xfId="37" applyFont="1" applyFill="1" applyBorder="1"/>
    <xf numFmtId="0" fontId="2" fillId="0" borderId="14" xfId="38" applyFont="1" applyFill="1" applyBorder="1" applyAlignment="1">
      <alignment horizontal="left" vertical="top" wrapText="1"/>
    </xf>
    <xf numFmtId="0" fontId="10" fillId="0" borderId="15" xfId="0" applyFont="1" applyBorder="1" applyAlignment="1">
      <alignment wrapText="1"/>
    </xf>
    <xf numFmtId="0" fontId="36" fillId="0" borderId="16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13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19" xfId="0" applyFont="1" applyBorder="1"/>
    <xf numFmtId="0" fontId="2" fillId="0" borderId="20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23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2" xfId="0" applyNumberFormat="1" applyFont="1" applyBorder="1"/>
    <xf numFmtId="0" fontId="10" fillId="0" borderId="12" xfId="0" applyFont="1" applyBorder="1"/>
    <xf numFmtId="0" fontId="39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0" xfId="37" applyFont="1" applyFill="1"/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vertical="center" wrapText="1"/>
    </xf>
    <xf numFmtId="0" fontId="2" fillId="0" borderId="12" xfId="38" applyFont="1" applyFill="1" applyBorder="1" applyAlignment="1">
      <alignment vertical="top" wrapText="1"/>
    </xf>
    <xf numFmtId="0" fontId="2" fillId="0" borderId="12" xfId="37" applyFont="1" applyFill="1" applyBorder="1" applyAlignment="1">
      <alignment horizontal="left" vertical="top" wrapText="1"/>
    </xf>
    <xf numFmtId="0" fontId="2" fillId="0" borderId="26" xfId="37" applyFont="1" applyFill="1" applyBorder="1" applyAlignment="1">
      <alignment vertical="center" wrapText="1"/>
    </xf>
    <xf numFmtId="0" fontId="2" fillId="0" borderId="27" xfId="37" applyFont="1" applyFill="1" applyBorder="1" applyAlignment="1">
      <alignment vertical="center" wrapText="1"/>
    </xf>
    <xf numFmtId="0" fontId="2" fillId="0" borderId="24" xfId="37" applyFont="1" applyFill="1" applyBorder="1" applyAlignment="1">
      <alignment vertical="top" wrapText="1"/>
    </xf>
    <xf numFmtId="0" fontId="2" fillId="0" borderId="20" xfId="38" applyFont="1" applyFill="1" applyBorder="1" applyAlignment="1">
      <alignment vertical="center"/>
    </xf>
    <xf numFmtId="0" fontId="2" fillId="0" borderId="26" xfId="37" applyFont="1" applyFill="1" applyBorder="1" applyAlignment="1">
      <alignment horizontal="left" vertical="center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8" applyFont="1" applyFill="1" applyBorder="1"/>
    <xf numFmtId="49" fontId="2" fillId="0" borderId="12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20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16" xfId="0" applyNumberFormat="1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wrapText="1"/>
    </xf>
    <xf numFmtId="2" fontId="38" fillId="0" borderId="29" xfId="0" applyNumberFormat="1" applyFont="1" applyFill="1" applyBorder="1" applyAlignment="1">
      <alignment horizontal="center" vertical="center" wrapText="1"/>
    </xf>
    <xf numFmtId="0" fontId="40" fillId="0" borderId="24" xfId="0" applyFont="1" applyBorder="1" applyAlignment="1">
      <alignment horizontal="center"/>
    </xf>
    <xf numFmtId="0" fontId="40" fillId="0" borderId="30" xfId="0" applyFont="1" applyFill="1" applyBorder="1" applyAlignment="1">
      <alignment horizontal="center"/>
    </xf>
    <xf numFmtId="0" fontId="40" fillId="0" borderId="31" xfId="0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33" xfId="0" applyFont="1" applyFill="1" applyBorder="1" applyAlignment="1">
      <alignment horizontal="center"/>
    </xf>
    <xf numFmtId="0" fontId="40" fillId="0" borderId="34" xfId="0" applyFont="1" applyFill="1" applyBorder="1" applyAlignment="1">
      <alignment horizontal="center"/>
    </xf>
    <xf numFmtId="0" fontId="40" fillId="0" borderId="35" xfId="0" applyFont="1" applyFill="1" applyBorder="1" applyAlignment="1">
      <alignment horizontal="center"/>
    </xf>
    <xf numFmtId="0" fontId="40" fillId="0" borderId="0" xfId="0" applyFont="1"/>
    <xf numFmtId="0" fontId="40" fillId="0" borderId="36" xfId="0" applyFont="1" applyBorder="1" applyAlignment="1">
      <alignment horizontal="center" vertical="center" wrapText="1"/>
    </xf>
    <xf numFmtId="0" fontId="40" fillId="0" borderId="37" xfId="0" applyFont="1" applyFill="1" applyBorder="1" applyAlignment="1"/>
    <xf numFmtId="0" fontId="40" fillId="0" borderId="38" xfId="0" applyFont="1" applyFill="1" applyBorder="1" applyAlignment="1"/>
    <xf numFmtId="0" fontId="39" fillId="0" borderId="39" xfId="0" applyFont="1" applyBorder="1"/>
    <xf numFmtId="0" fontId="38" fillId="0" borderId="19" xfId="0" applyFont="1" applyBorder="1" applyAlignment="1">
      <alignment horizontal="center"/>
    </xf>
    <xf numFmtId="0" fontId="39" fillId="0" borderId="19" xfId="0" applyFont="1" applyBorder="1"/>
    <xf numFmtId="0" fontId="40" fillId="0" borderId="39" xfId="0" applyFont="1" applyBorder="1" applyAlignment="1">
      <alignment horizontal="center" vertical="center" wrapText="1"/>
    </xf>
    <xf numFmtId="0" fontId="39" fillId="0" borderId="37" xfId="0" applyFont="1" applyBorder="1" applyAlignment="1"/>
    <xf numFmtId="0" fontId="40" fillId="0" borderId="40" xfId="0" applyFont="1" applyBorder="1" applyAlignment="1">
      <alignment horizontal="center" vertical="center" wrapText="1"/>
    </xf>
    <xf numFmtId="0" fontId="39" fillId="0" borderId="41" xfId="0" applyFont="1" applyBorder="1"/>
    <xf numFmtId="0" fontId="2" fillId="0" borderId="12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3" fontId="9" fillId="0" borderId="12" xfId="38" applyNumberFormat="1" applyFont="1" applyFill="1" applyBorder="1" applyAlignment="1">
      <alignment horizontal="right"/>
    </xf>
    <xf numFmtId="0" fontId="2" fillId="0" borderId="12" xfId="38" applyFont="1" applyFill="1" applyBorder="1" applyAlignment="1">
      <alignment horizontal="right" vertical="center" wrapText="1"/>
    </xf>
    <xf numFmtId="0" fontId="9" fillId="0" borderId="12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right" vertical="center"/>
    </xf>
    <xf numFmtId="0" fontId="32" fillId="0" borderId="12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4" xfId="38" applyNumberFormat="1" applyFont="1" applyFill="1" applyBorder="1" applyAlignment="1">
      <alignment horizontal="right"/>
    </xf>
    <xf numFmtId="0" fontId="2" fillId="0" borderId="14" xfId="37" applyFont="1" applyFill="1" applyBorder="1" applyAlignment="1">
      <alignment horizontal="right" vertical="center" wrapText="1"/>
    </xf>
    <xf numFmtId="0" fontId="2" fillId="0" borderId="12" xfId="37" applyFont="1" applyFill="1" applyBorder="1" applyAlignment="1">
      <alignment horizontal="right" vertical="center" wrapText="1"/>
    </xf>
    <xf numFmtId="0" fontId="2" fillId="0" borderId="14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/>
    </xf>
    <xf numFmtId="0" fontId="31" fillId="0" borderId="20" xfId="38" applyFont="1" applyFill="1" applyBorder="1" applyAlignment="1">
      <alignment horizontal="right" vertical="center"/>
    </xf>
    <xf numFmtId="0" fontId="9" fillId="0" borderId="20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3" xfId="38" applyFont="1" applyFill="1" applyBorder="1" applyAlignment="1">
      <alignment horizontal="left" vertical="center"/>
    </xf>
    <xf numFmtId="0" fontId="9" fillId="0" borderId="12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4" xfId="38" applyFont="1" applyFill="1" applyBorder="1" applyAlignment="1">
      <alignment horizontal="left" vertical="center"/>
    </xf>
    <xf numFmtId="0" fontId="2" fillId="0" borderId="12" xfId="37" applyFont="1" applyFill="1" applyBorder="1" applyAlignment="1">
      <alignment horizontal="left" vertical="center" wrapText="1"/>
    </xf>
    <xf numFmtId="0" fontId="2" fillId="0" borderId="44" xfId="38" applyFont="1" applyFill="1" applyBorder="1" applyAlignment="1">
      <alignment horizontal="left" vertical="center"/>
    </xf>
    <xf numFmtId="0" fontId="8" fillId="0" borderId="12" xfId="38" applyFont="1" applyFill="1" applyBorder="1" applyAlignment="1">
      <alignment horizontal="left" vertical="center"/>
    </xf>
    <xf numFmtId="4" fontId="9" fillId="0" borderId="12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0" fontId="8" fillId="0" borderId="1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3" fontId="10" fillId="0" borderId="46" xfId="0" applyNumberFormat="1" applyFont="1" applyBorder="1"/>
    <xf numFmtId="3" fontId="10" fillId="0" borderId="19" xfId="0" applyNumberFormat="1" applyFont="1" applyBorder="1"/>
    <xf numFmtId="3" fontId="10" fillId="0" borderId="45" xfId="0" applyNumberFormat="1" applyFont="1" applyBorder="1"/>
    <xf numFmtId="3" fontId="8" fillId="0" borderId="12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wrapText="1"/>
    </xf>
    <xf numFmtId="3" fontId="8" fillId="0" borderId="12" xfId="0" applyNumberFormat="1" applyFont="1" applyBorder="1"/>
    <xf numFmtId="3" fontId="8" fillId="0" borderId="46" xfId="0" applyNumberFormat="1" applyFont="1" applyBorder="1"/>
    <xf numFmtId="3" fontId="8" fillId="0" borderId="37" xfId="0" applyNumberFormat="1" applyFont="1" applyBorder="1" applyAlignment="1">
      <alignment wrapText="1"/>
    </xf>
    <xf numFmtId="3" fontId="8" fillId="0" borderId="38" xfId="0" applyNumberFormat="1" applyFont="1" applyBorder="1" applyAlignment="1">
      <alignment wrapText="1"/>
    </xf>
    <xf numFmtId="3" fontId="8" fillId="0" borderId="46" xfId="0" applyNumberFormat="1" applyFont="1" applyBorder="1" applyAlignment="1">
      <alignment horizontal="right" vertical="center" wrapText="1"/>
    </xf>
    <xf numFmtId="0" fontId="9" fillId="0" borderId="39" xfId="0" applyFont="1" applyBorder="1"/>
    <xf numFmtId="0" fontId="10" fillId="0" borderId="12" xfId="0" applyFont="1" applyBorder="1" applyAlignment="1">
      <alignment horizontal="center"/>
    </xf>
    <xf numFmtId="0" fontId="9" fillId="0" borderId="12" xfId="0" applyFont="1" applyBorder="1"/>
    <xf numFmtId="0" fontId="9" fillId="0" borderId="37" xfId="0" applyFont="1" applyBorder="1" applyAlignment="1"/>
    <xf numFmtId="0" fontId="9" fillId="0" borderId="41" xfId="0" applyFont="1" applyBorder="1"/>
    <xf numFmtId="0" fontId="9" fillId="0" borderId="46" xfId="0" applyFont="1" applyBorder="1"/>
    <xf numFmtId="0" fontId="9" fillId="0" borderId="45" xfId="0" applyFont="1" applyBorder="1"/>
    <xf numFmtId="0" fontId="9" fillId="0" borderId="38" xfId="0" applyFont="1" applyBorder="1" applyAlignment="1"/>
    <xf numFmtId="0" fontId="9" fillId="0" borderId="49" xfId="0" applyFont="1" applyBorder="1"/>
    <xf numFmtId="0" fontId="8" fillId="0" borderId="0" xfId="0" applyFont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50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8" fillId="0" borderId="15" xfId="0" applyFont="1" applyBorder="1"/>
    <xf numFmtId="0" fontId="8" fillId="0" borderId="23" xfId="0" applyFont="1" applyBorder="1"/>
    <xf numFmtId="0" fontId="8" fillId="0" borderId="1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/>
    </xf>
    <xf numFmtId="0" fontId="8" fillId="0" borderId="23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19" xfId="0" applyFont="1" applyBorder="1"/>
    <xf numFmtId="0" fontId="1" fillId="0" borderId="0" xfId="0" applyFont="1" applyAlignment="1">
      <alignment wrapText="1"/>
    </xf>
    <xf numFmtId="3" fontId="41" fillId="0" borderId="44" xfId="38" applyNumberFormat="1" applyFont="1" applyFill="1" applyBorder="1" applyAlignment="1">
      <alignment horizontal="right"/>
    </xf>
    <xf numFmtId="3" fontId="33" fillId="0" borderId="12" xfId="0" applyNumberFormat="1" applyFont="1" applyBorder="1"/>
    <xf numFmtId="3" fontId="1" fillId="0" borderId="12" xfId="38" applyNumberFormat="1" applyFont="1" applyFill="1" applyBorder="1" applyAlignment="1">
      <alignment horizontal="right"/>
    </xf>
    <xf numFmtId="0" fontId="39" fillId="24" borderId="0" xfId="0" applyFont="1" applyFill="1"/>
    <xf numFmtId="0" fontId="39" fillId="0" borderId="0" xfId="0" applyFont="1" applyAlignment="1">
      <alignment vertical="top"/>
    </xf>
    <xf numFmtId="0" fontId="8" fillId="0" borderId="0" xfId="38" applyFont="1" applyFill="1" applyBorder="1" applyAlignment="1">
      <alignment horizontal="right" vertical="top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right" vertical="center"/>
    </xf>
    <xf numFmtId="0" fontId="2" fillId="0" borderId="52" xfId="38" applyFont="1" applyFill="1" applyBorder="1" applyAlignment="1">
      <alignment horizontal="center" vertical="center" wrapText="1"/>
    </xf>
    <xf numFmtId="0" fontId="1" fillId="0" borderId="12" xfId="38" applyFont="1" applyFill="1" applyBorder="1" applyAlignment="1">
      <alignment horizontal="center"/>
    </xf>
    <xf numFmtId="0" fontId="2" fillId="0" borderId="0" xfId="0" applyFont="1"/>
    <xf numFmtId="3" fontId="41" fillId="0" borderId="12" xfId="38" applyNumberFormat="1" applyFont="1" applyFill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7" fillId="24" borderId="12" xfId="0" applyFont="1" applyFill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/>
    </xf>
    <xf numFmtId="0" fontId="8" fillId="0" borderId="12" xfId="38" applyFont="1" applyFill="1" applyBorder="1" applyAlignment="1">
      <alignment vertical="center" wrapText="1"/>
    </xf>
    <xf numFmtId="0" fontId="2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/>
    </xf>
    <xf numFmtId="3" fontId="2" fillId="0" borderId="44" xfId="0" applyNumberFormat="1" applyFont="1" applyBorder="1" applyAlignment="1">
      <alignment horizontal="right"/>
    </xf>
    <xf numFmtId="4" fontId="2" fillId="0" borderId="44" xfId="0" applyNumberFormat="1" applyFont="1" applyBorder="1" applyAlignment="1">
      <alignment horizontal="right"/>
    </xf>
    <xf numFmtId="3" fontId="42" fillId="0" borderId="12" xfId="0" applyNumberFormat="1" applyFont="1" applyBorder="1" applyAlignment="1">
      <alignment horizontal="right"/>
    </xf>
    <xf numFmtId="3" fontId="42" fillId="0" borderId="12" xfId="38" applyNumberFormat="1" applyFont="1" applyFill="1" applyBorder="1" applyAlignment="1">
      <alignment horizontal="right" vertical="center" wrapText="1"/>
    </xf>
    <xf numFmtId="3" fontId="43" fillId="0" borderId="12" xfId="0" applyNumberFormat="1" applyFont="1" applyBorder="1"/>
    <xf numFmtId="3" fontId="44" fillId="0" borderId="12" xfId="0" applyNumberFormat="1" applyFont="1" applyBorder="1"/>
    <xf numFmtId="3" fontId="45" fillId="0" borderId="12" xfId="0" applyNumberFormat="1" applyFont="1" applyBorder="1"/>
    <xf numFmtId="3" fontId="45" fillId="0" borderId="46" xfId="0" applyNumberFormat="1" applyFont="1" applyBorder="1"/>
    <xf numFmtId="0" fontId="33" fillId="0" borderId="20" xfId="0" applyFont="1" applyBorder="1" applyAlignment="1">
      <alignment wrapText="1"/>
    </xf>
    <xf numFmtId="3" fontId="33" fillId="0" borderId="46" xfId="0" applyNumberFormat="1" applyFont="1" applyBorder="1"/>
    <xf numFmtId="0" fontId="10" fillId="0" borderId="0" xfId="0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3" fontId="10" fillId="0" borderId="0" xfId="0" applyNumberFormat="1" applyFont="1" applyBorder="1"/>
    <xf numFmtId="0" fontId="8" fillId="0" borderId="67" xfId="0" applyFont="1" applyBorder="1" applyAlignment="1">
      <alignment wrapText="1"/>
    </xf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0" xfId="37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left" vertical="center" wrapText="1"/>
    </xf>
    <xf numFmtId="0" fontId="1" fillId="0" borderId="0" xfId="37" applyFont="1" applyFill="1"/>
    <xf numFmtId="0" fontId="1" fillId="0" borderId="0" xfId="37" applyFont="1" applyFill="1" applyBorder="1"/>
    <xf numFmtId="0" fontId="1" fillId="0" borderId="0" xfId="37" applyFont="1" applyFill="1" applyBorder="1" applyAlignment="1">
      <alignment horizontal="center"/>
    </xf>
    <xf numFmtId="0" fontId="1" fillId="0" borderId="10" xfId="37" applyFont="1" applyFill="1" applyBorder="1" applyAlignment="1">
      <alignment horizontal="center" wrapText="1"/>
    </xf>
    <xf numFmtId="3" fontId="1" fillId="0" borderId="10" xfId="37" applyNumberFormat="1" applyFont="1" applyFill="1" applyBorder="1" applyAlignment="1">
      <alignment horizontal="right" wrapText="1"/>
    </xf>
    <xf numFmtId="3" fontId="1" fillId="0" borderId="10" xfId="37" applyNumberFormat="1" applyFont="1" applyFill="1" applyBorder="1" applyAlignment="1">
      <alignment horizontal="right"/>
    </xf>
    <xf numFmtId="0" fontId="1" fillId="0" borderId="28" xfId="0" applyFont="1" applyBorder="1" applyAlignment="1">
      <alignment vertical="top" wrapText="1"/>
    </xf>
    <xf numFmtId="0" fontId="1" fillId="0" borderId="10" xfId="37" applyFont="1" applyFill="1" applyBorder="1" applyAlignment="1">
      <alignment horizontal="left" vertical="top" wrapText="1"/>
    </xf>
    <xf numFmtId="0" fontId="1" fillId="0" borderId="25" xfId="0" applyFont="1" applyBorder="1" applyAlignment="1">
      <alignment vertical="top" wrapText="1"/>
    </xf>
    <xf numFmtId="0" fontId="1" fillId="0" borderId="0" xfId="37" applyFont="1" applyFill="1" applyBorder="1" applyAlignment="1">
      <alignment wrapText="1"/>
    </xf>
    <xf numFmtId="0" fontId="1" fillId="0" borderId="0" xfId="37" applyFont="1" applyFill="1" applyAlignment="1">
      <alignment wrapText="1"/>
    </xf>
    <xf numFmtId="0" fontId="1" fillId="0" borderId="10" xfId="37" applyFont="1" applyFill="1" applyBorder="1" applyAlignment="1">
      <alignment horizontal="center" vertical="center" wrapText="1"/>
    </xf>
    <xf numFmtId="0" fontId="1" fillId="0" borderId="0" xfId="37" applyFont="1" applyFill="1" applyBorder="1" applyAlignment="1">
      <alignment horizontal="center" vertical="center"/>
    </xf>
    <xf numFmtId="0" fontId="1" fillId="0" borderId="0" xfId="37" applyFont="1" applyFill="1" applyBorder="1" applyAlignment="1">
      <alignment horizontal="left" vertical="top" wrapText="1"/>
    </xf>
    <xf numFmtId="0" fontId="1" fillId="0" borderId="0" xfId="37" applyFont="1" applyFill="1" applyBorder="1" applyAlignment="1">
      <alignment vertical="center"/>
    </xf>
    <xf numFmtId="0" fontId="1" fillId="0" borderId="0" xfId="37" applyFont="1" applyFill="1" applyAlignment="1">
      <alignment horizontal="center" vertical="center"/>
    </xf>
    <xf numFmtId="0" fontId="1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57" xfId="37" applyFont="1" applyFill="1" applyBorder="1" applyAlignment="1">
      <alignment horizontal="left" vertical="top" wrapText="1"/>
    </xf>
    <xf numFmtId="0" fontId="1" fillId="0" borderId="26" xfId="37" applyFont="1" applyBorder="1" applyAlignment="1">
      <alignment wrapText="1"/>
    </xf>
    <xf numFmtId="0" fontId="2" fillId="0" borderId="26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center" vertical="center"/>
    </xf>
    <xf numFmtId="0" fontId="1" fillId="0" borderId="0" xfId="37" applyFont="1" applyFill="1" applyBorder="1" applyAlignment="1">
      <alignment vertical="center"/>
    </xf>
    <xf numFmtId="0" fontId="2" fillId="0" borderId="0" xfId="37" applyFont="1" applyFill="1" applyAlignment="1">
      <alignment horizontal="center" vertical="center" wrapText="1"/>
    </xf>
    <xf numFmtId="0" fontId="1" fillId="0" borderId="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24" xfId="37" applyFont="1" applyFill="1" applyBorder="1" applyAlignment="1">
      <alignment horizontal="center" vertical="center" wrapText="1"/>
    </xf>
    <xf numFmtId="0" fontId="2" fillId="0" borderId="28" xfId="37" applyFont="1" applyFill="1" applyBorder="1" applyAlignment="1">
      <alignment horizontal="center" vertical="center" wrapText="1"/>
    </xf>
    <xf numFmtId="0" fontId="1" fillId="0" borderId="10" xfId="37" applyFont="1" applyFill="1" applyBorder="1" applyAlignment="1">
      <alignment horizontal="left" wrapText="1"/>
    </xf>
    <xf numFmtId="0" fontId="8" fillId="0" borderId="10" xfId="37" applyFont="1" applyFill="1" applyBorder="1" applyAlignment="1">
      <alignment horizontal="center" vertical="center" wrapText="1"/>
    </xf>
    <xf numFmtId="0" fontId="1" fillId="0" borderId="10" xfId="37" applyFont="1" applyFill="1" applyBorder="1" applyAlignment="1">
      <alignment horizontal="center" vertical="center" wrapText="1"/>
    </xf>
    <xf numFmtId="0" fontId="1" fillId="0" borderId="0" xfId="37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Alignment="1">
      <alignment horizontal="right" vertical="center"/>
    </xf>
    <xf numFmtId="0" fontId="5" fillId="0" borderId="0" xfId="37" applyFont="1" applyFill="1" applyBorder="1" applyAlignment="1">
      <alignment horizontal="center" vertical="center" wrapText="1"/>
    </xf>
    <xf numFmtId="0" fontId="2" fillId="0" borderId="24" xfId="38" applyFont="1" applyFill="1" applyBorder="1" applyAlignment="1">
      <alignment horizontal="center" vertical="center" wrapText="1"/>
    </xf>
    <xf numFmtId="0" fontId="2" fillId="0" borderId="25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1" fillId="0" borderId="10" xfId="37" applyFont="1" applyFill="1" applyBorder="1" applyAlignment="1">
      <alignment horizontal="left" vertical="center" wrapText="1"/>
    </xf>
    <xf numFmtId="0" fontId="2" fillId="0" borderId="10" xfId="38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center" vertical="center" wrapText="1"/>
    </xf>
    <xf numFmtId="0" fontId="1" fillId="0" borderId="10" xfId="37" applyFont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right" vertical="top" wrapText="1"/>
    </xf>
    <xf numFmtId="0" fontId="9" fillId="0" borderId="12" xfId="38" applyFont="1" applyFill="1" applyBorder="1" applyAlignment="1">
      <alignment horizontal="right"/>
    </xf>
    <xf numFmtId="0" fontId="2" fillId="0" borderId="12" xfId="38" applyFont="1" applyFill="1" applyBorder="1" applyAlignment="1">
      <alignment horizontal="left" vertical="top" wrapText="1"/>
    </xf>
    <xf numFmtId="0" fontId="2" fillId="0" borderId="12" xfId="38" applyFont="1" applyFill="1" applyBorder="1" applyAlignment="1">
      <alignment horizontal="right" vertical="top" wrapText="1"/>
    </xf>
    <xf numFmtId="0" fontId="2" fillId="0" borderId="23" xfId="38" applyFont="1" applyFill="1" applyBorder="1" applyAlignment="1">
      <alignment horizontal="right" vertical="center" wrapText="1"/>
    </xf>
    <xf numFmtId="0" fontId="2" fillId="0" borderId="58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23" xfId="38" applyFont="1" applyFill="1" applyBorder="1" applyAlignment="1">
      <alignment horizontal="center" vertical="center" wrapText="1"/>
    </xf>
    <xf numFmtId="0" fontId="2" fillId="0" borderId="58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2" fillId="0" borderId="44" xfId="38" applyFont="1" applyFill="1" applyBorder="1" applyAlignment="1">
      <alignment horizontal="center" vertical="center" wrapText="1"/>
    </xf>
    <xf numFmtId="0" fontId="2" fillId="0" borderId="12" xfId="38" applyFont="1" applyFill="1" applyBorder="1" applyAlignment="1">
      <alignment horizontal="right" vertical="center"/>
    </xf>
    <xf numFmtId="0" fontId="2" fillId="0" borderId="23" xfId="38" applyFont="1" applyFill="1" applyBorder="1" applyAlignment="1">
      <alignment horizontal="right" vertical="top" wrapText="1"/>
    </xf>
    <xf numFmtId="0" fontId="2" fillId="0" borderId="20" xfId="38" applyFont="1" applyFill="1" applyBorder="1" applyAlignment="1">
      <alignment horizontal="right" vertical="top" wrapText="1"/>
    </xf>
    <xf numFmtId="0" fontId="35" fillId="0" borderId="12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 vertical="center" wrapText="1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12" xfId="38" applyFont="1" applyFill="1" applyBorder="1" applyAlignment="1">
      <alignment horizontal="right"/>
    </xf>
    <xf numFmtId="0" fontId="2" fillId="0" borderId="12" xfId="37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center" wrapText="1"/>
    </xf>
    <xf numFmtId="0" fontId="2" fillId="0" borderId="58" xfId="38" applyFont="1" applyFill="1" applyBorder="1" applyAlignment="1">
      <alignment horizontal="left" vertical="center" wrapText="1"/>
    </xf>
    <xf numFmtId="0" fontId="2" fillId="0" borderId="20" xfId="38" applyFont="1" applyFill="1" applyBorder="1" applyAlignment="1">
      <alignment horizontal="left" vertical="center" wrapText="1"/>
    </xf>
    <xf numFmtId="0" fontId="2" fillId="0" borderId="12" xfId="38" applyFont="1" applyFill="1" applyBorder="1" applyAlignment="1">
      <alignment horizontal="center" vertical="center"/>
    </xf>
    <xf numFmtId="0" fontId="2" fillId="0" borderId="23" xfId="37" applyFont="1" applyFill="1" applyBorder="1" applyAlignment="1">
      <alignment horizontal="left" vertical="top" wrapText="1"/>
    </xf>
    <xf numFmtId="0" fontId="2" fillId="0" borderId="20" xfId="37" applyFont="1" applyFill="1" applyBorder="1" applyAlignment="1">
      <alignment horizontal="left" vertical="top" wrapText="1"/>
    </xf>
    <xf numFmtId="0" fontId="2" fillId="0" borderId="23" xfId="38" applyFont="1" applyFill="1" applyBorder="1" applyAlignment="1">
      <alignment horizontal="left" vertical="top" wrapText="1"/>
    </xf>
    <xf numFmtId="0" fontId="2" fillId="0" borderId="20" xfId="38" applyFont="1" applyFill="1" applyBorder="1" applyAlignment="1">
      <alignment horizontal="left" vertical="top" wrapText="1"/>
    </xf>
    <xf numFmtId="0" fontId="2" fillId="0" borderId="44" xfId="38" applyFont="1" applyFill="1" applyBorder="1" applyAlignment="1">
      <alignment horizontal="left" vertical="top" wrapText="1"/>
    </xf>
    <xf numFmtId="0" fontId="2" fillId="0" borderId="14" xfId="38" applyFont="1" applyFill="1" applyBorder="1" applyAlignment="1">
      <alignment horizontal="right" vertical="center"/>
    </xf>
    <xf numFmtId="0" fontId="2" fillId="0" borderId="43" xfId="38" applyFont="1" applyFill="1" applyBorder="1" applyAlignment="1">
      <alignment horizontal="right" vertical="center"/>
    </xf>
    <xf numFmtId="0" fontId="2" fillId="0" borderId="44" xfId="38" applyFont="1" applyFill="1" applyBorder="1" applyAlignment="1">
      <alignment horizontal="right" vertical="center"/>
    </xf>
    <xf numFmtId="0" fontId="2" fillId="0" borderId="12" xfId="38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left" wrapText="1"/>
    </xf>
    <xf numFmtId="0" fontId="2" fillId="0" borderId="14" xfId="38" applyFont="1" applyFill="1" applyBorder="1" applyAlignment="1">
      <alignment horizontal="center" vertical="center"/>
    </xf>
    <xf numFmtId="0" fontId="2" fillId="0" borderId="44" xfId="38" applyFont="1" applyFill="1" applyBorder="1" applyAlignment="1">
      <alignment horizontal="center" vertical="center"/>
    </xf>
    <xf numFmtId="0" fontId="2" fillId="0" borderId="2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/>
    </xf>
    <xf numFmtId="0" fontId="2" fillId="0" borderId="12" xfId="38" applyFont="1" applyFill="1" applyBorder="1" applyAlignment="1">
      <alignment horizontal="center" vertical="center" wrapText="1"/>
    </xf>
    <xf numFmtId="0" fontId="8" fillId="0" borderId="48" xfId="38" applyFont="1" applyFill="1" applyBorder="1" applyAlignment="1">
      <alignment horizontal="center" vertical="center" wrapText="1"/>
    </xf>
    <xf numFmtId="0" fontId="8" fillId="0" borderId="53" xfId="38" applyFont="1" applyFill="1" applyBorder="1" applyAlignment="1">
      <alignment horizontal="center" vertical="center" wrapText="1"/>
    </xf>
    <xf numFmtId="0" fontId="8" fillId="0" borderId="54" xfId="38" applyFont="1" applyFill="1" applyBorder="1" applyAlignment="1">
      <alignment horizontal="center" vertical="center" wrapText="1"/>
    </xf>
    <xf numFmtId="0" fontId="8" fillId="0" borderId="5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55" xfId="38" applyFont="1" applyFill="1" applyBorder="1" applyAlignment="1">
      <alignment horizontal="center" vertical="center" wrapText="1"/>
    </xf>
    <xf numFmtId="0" fontId="8" fillId="0" borderId="22" xfId="38" applyFont="1" applyFill="1" applyBorder="1" applyAlignment="1">
      <alignment horizontal="center" vertical="center" wrapText="1"/>
    </xf>
    <xf numFmtId="0" fontId="8" fillId="0" borderId="56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9" fillId="0" borderId="12" xfId="38" applyFont="1" applyFill="1" applyBorder="1" applyAlignment="1">
      <alignment horizontal="center" wrapText="1"/>
    </xf>
    <xf numFmtId="0" fontId="9" fillId="0" borderId="12" xfId="38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2" fillId="0" borderId="31" xfId="0" applyNumberFormat="1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2" fillId="0" borderId="0" xfId="39" applyFont="1" applyFill="1" applyBorder="1" applyAlignment="1">
      <alignment horizontal="left" vertical="top" wrapText="1"/>
    </xf>
    <xf numFmtId="0" fontId="2" fillId="0" borderId="0" xfId="39" applyFont="1" applyFill="1" applyBorder="1" applyAlignment="1">
      <alignment horizontal="center" vertical="center" wrapText="1"/>
    </xf>
    <xf numFmtId="0" fontId="2" fillId="0" borderId="0" xfId="39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38" fillId="0" borderId="38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47" xfId="0" applyNumberFormat="1" applyFont="1" applyFill="1" applyBorder="1" applyAlignment="1">
      <alignment horizontal="center" vertical="center" wrapText="1"/>
    </xf>
    <xf numFmtId="2" fontId="38" fillId="0" borderId="62" xfId="0" applyNumberFormat="1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46" xfId="0" applyFont="1" applyFill="1" applyBorder="1" applyAlignment="1">
      <alignment horizontal="center" vertical="center" wrapText="1"/>
    </xf>
    <xf numFmtId="0" fontId="38" fillId="0" borderId="47" xfId="0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58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66" xfId="0" applyFont="1" applyFill="1" applyBorder="1" applyAlignment="1">
      <alignment horizontal="center" vertical="center" wrapText="1"/>
    </xf>
    <xf numFmtId="2" fontId="38" fillId="0" borderId="54" xfId="0" applyNumberFormat="1" applyFont="1" applyFill="1" applyBorder="1" applyAlignment="1">
      <alignment horizontal="center" vertical="center" wrapText="1"/>
    </xf>
    <xf numFmtId="2" fontId="38" fillId="0" borderId="48" xfId="0" applyNumberFormat="1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40" fillId="0" borderId="31" xfId="0" applyFont="1" applyFill="1" applyBorder="1" applyAlignment="1">
      <alignment horizontal="center" wrapText="1"/>
    </xf>
    <xf numFmtId="0" fontId="40" fillId="0" borderId="35" xfId="0" applyFont="1" applyFill="1" applyBorder="1" applyAlignment="1">
      <alignment horizontal="center" wrapText="1"/>
    </xf>
    <xf numFmtId="0" fontId="38" fillId="0" borderId="63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38" fillId="0" borderId="51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4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left" vertical="center" wrapText="1"/>
    </xf>
    <xf numFmtId="0" fontId="38" fillId="0" borderId="37" xfId="0" applyFont="1" applyFill="1" applyBorder="1" applyAlignment="1">
      <alignment horizontal="left" vertical="center" wrapText="1"/>
    </xf>
    <xf numFmtId="0" fontId="38" fillId="0" borderId="50" xfId="0" applyFont="1" applyBorder="1" applyAlignment="1">
      <alignment horizontal="left" vertical="center" wrapText="1"/>
    </xf>
    <xf numFmtId="0" fontId="38" fillId="0" borderId="37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1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39"/>
    <cellStyle name="Notă" xfId="40" builtinId="10" customBuiltin="1"/>
    <cellStyle name="Text avertisment" xfId="44" builtinId="11" customBuiltin="1"/>
    <cellStyle name="Text explicativ" xfId="28" builtinId="53" customBuiltin="1"/>
    <cellStyle name="Titlu" xfId="42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3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tabSelected="1" workbookViewId="0">
      <pane xSplit="6" ySplit="11" topLeftCell="G12" activePane="bottomRight" state="frozen"/>
      <selection pane="topRight" activeCell="G1" sqref="G1"/>
      <selection pane="bottomLeft" activeCell="A12" sqref="A12"/>
      <selection pane="bottomRight" activeCell="E5" sqref="E5"/>
    </sheetView>
  </sheetViews>
  <sheetFormatPr defaultRowHeight="12.75" x14ac:dyDescent="0.2"/>
  <cols>
    <col min="1" max="1" width="3.7109375" style="240" customWidth="1"/>
    <col min="2" max="2" width="3.42578125" style="240" customWidth="1"/>
    <col min="3" max="3" width="2.85546875" style="239" customWidth="1"/>
    <col min="4" max="4" width="3.5703125" style="240" customWidth="1"/>
    <col min="5" max="5" width="45.5703125" style="235" customWidth="1"/>
    <col min="6" max="6" width="5" style="241" customWidth="1"/>
    <col min="7" max="7" width="10.5703125" style="241" customWidth="1"/>
    <col min="8" max="8" width="11" style="225" customWidth="1"/>
    <col min="9" max="9" width="6.85546875" style="226" customWidth="1"/>
    <col min="10" max="10" width="8" style="227" customWidth="1"/>
    <col min="11" max="11" width="8.28515625" style="226" customWidth="1"/>
    <col min="12" max="12" width="7.28515625" style="226" customWidth="1"/>
    <col min="13" max="13" width="7.42578125" style="226" customWidth="1"/>
    <col min="14" max="110" width="9.140625" style="226"/>
    <col min="111" max="16384" width="9.140625" style="225"/>
  </cols>
  <sheetData>
    <row r="1" spans="1:114" ht="15.75" x14ac:dyDescent="0.25">
      <c r="A1" s="53"/>
      <c r="B1" s="22"/>
      <c r="C1" s="27"/>
      <c r="D1" s="22"/>
      <c r="E1" s="24"/>
      <c r="F1" s="139"/>
      <c r="G1" s="46"/>
    </row>
    <row r="2" spans="1:114" ht="15.75" customHeight="1" x14ac:dyDescent="0.2">
      <c r="A2" s="258" t="s">
        <v>403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</row>
    <row r="3" spans="1:114" ht="15.75" customHeight="1" x14ac:dyDescent="0.2">
      <c r="A3" s="259" t="s">
        <v>404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</row>
    <row r="4" spans="1:114" ht="15.75" x14ac:dyDescent="0.25">
      <c r="A4" s="53"/>
      <c r="B4" s="22"/>
      <c r="C4" s="27"/>
      <c r="D4" s="22"/>
      <c r="E4" s="24"/>
      <c r="F4" s="25"/>
      <c r="G4" s="46"/>
      <c r="H4" s="26"/>
    </row>
    <row r="5" spans="1:114" ht="15.75" x14ac:dyDescent="0.25">
      <c r="A5" s="27"/>
      <c r="B5" s="27"/>
      <c r="C5" s="23"/>
      <c r="D5" s="27"/>
      <c r="E5" s="28"/>
      <c r="F5" s="29"/>
      <c r="G5" s="47"/>
      <c r="H5" s="30"/>
      <c r="L5" s="38"/>
    </row>
    <row r="6" spans="1:114" ht="18" customHeight="1" x14ac:dyDescent="0.2">
      <c r="A6" s="260" t="s">
        <v>389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</row>
    <row r="7" spans="1:114" ht="15.75" x14ac:dyDescent="0.25">
      <c r="A7" s="27"/>
      <c r="B7" s="27"/>
      <c r="C7" s="23"/>
      <c r="D7" s="27"/>
      <c r="E7" s="28"/>
      <c r="F7" s="29"/>
      <c r="G7" s="47"/>
      <c r="H7" s="30"/>
    </row>
    <row r="8" spans="1:114" ht="15.75" thickBot="1" x14ac:dyDescent="0.3">
      <c r="A8" s="31"/>
      <c r="B8" s="31"/>
      <c r="C8" s="32"/>
      <c r="D8" s="31"/>
      <c r="E8" s="33"/>
      <c r="F8" s="34"/>
      <c r="G8" s="48"/>
      <c r="H8" s="49"/>
      <c r="M8" s="49" t="s">
        <v>47</v>
      </c>
    </row>
    <row r="9" spans="1:114" ht="15" customHeight="1" thickBot="1" x14ac:dyDescent="0.25">
      <c r="A9" s="264"/>
      <c r="B9" s="265"/>
      <c r="C9" s="265"/>
      <c r="D9" s="255" t="s">
        <v>48</v>
      </c>
      <c r="E9" s="256"/>
      <c r="F9" s="268" t="s">
        <v>59</v>
      </c>
      <c r="G9" s="268" t="s">
        <v>382</v>
      </c>
      <c r="H9" s="268" t="s">
        <v>383</v>
      </c>
      <c r="I9" s="268" t="s">
        <v>114</v>
      </c>
      <c r="J9" s="261" t="s">
        <v>370</v>
      </c>
      <c r="K9" s="261" t="s">
        <v>384</v>
      </c>
      <c r="L9" s="266" t="s">
        <v>6</v>
      </c>
      <c r="M9" s="266"/>
      <c r="DG9" s="226"/>
      <c r="DH9" s="226"/>
      <c r="DI9" s="226"/>
      <c r="DJ9" s="226"/>
    </row>
    <row r="10" spans="1:114" ht="51.75" customHeight="1" thickBot="1" x14ac:dyDescent="0.25">
      <c r="A10" s="265"/>
      <c r="B10" s="265"/>
      <c r="C10" s="265"/>
      <c r="D10" s="256"/>
      <c r="E10" s="256"/>
      <c r="F10" s="256"/>
      <c r="G10" s="269"/>
      <c r="H10" s="269"/>
      <c r="I10" s="269"/>
      <c r="J10" s="262"/>
      <c r="K10" s="262"/>
      <c r="L10" s="50" t="s">
        <v>193</v>
      </c>
      <c r="M10" s="50" t="s">
        <v>194</v>
      </c>
      <c r="DG10" s="226"/>
      <c r="DH10" s="226"/>
      <c r="DI10" s="226"/>
      <c r="DJ10" s="226"/>
    </row>
    <row r="11" spans="1:114" s="68" customFormat="1" ht="12" thickBot="1" x14ac:dyDescent="0.25">
      <c r="A11" s="218">
        <v>0</v>
      </c>
      <c r="B11" s="263">
        <v>1</v>
      </c>
      <c r="C11" s="263"/>
      <c r="D11" s="267">
        <v>2</v>
      </c>
      <c r="E11" s="267"/>
      <c r="F11" s="219">
        <v>3</v>
      </c>
      <c r="G11" s="219">
        <v>4</v>
      </c>
      <c r="H11" s="219">
        <v>5</v>
      </c>
      <c r="I11" s="219" t="s">
        <v>115</v>
      </c>
      <c r="J11" s="66">
        <v>7</v>
      </c>
      <c r="K11" s="66">
        <v>8</v>
      </c>
      <c r="L11" s="66">
        <v>9</v>
      </c>
      <c r="M11" s="66">
        <v>10</v>
      </c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</row>
    <row r="12" spans="1:114" ht="13.5" customHeight="1" thickBot="1" x14ac:dyDescent="0.25">
      <c r="A12" s="222" t="s">
        <v>26</v>
      </c>
      <c r="B12" s="220"/>
      <c r="C12" s="69"/>
      <c r="D12" s="243" t="s">
        <v>270</v>
      </c>
      <c r="E12" s="243"/>
      <c r="F12" s="228">
        <v>1</v>
      </c>
      <c r="G12" s="229">
        <f>G13+G16</f>
        <v>4476.4389999999994</v>
      </c>
      <c r="H12" s="229">
        <f>H13+H16</f>
        <v>6121.1</v>
      </c>
      <c r="I12" s="229">
        <f>H12/G12*100</f>
        <v>136.74038672257126</v>
      </c>
      <c r="J12" s="230">
        <f>H12*1.025</f>
        <v>6274.1274999999996</v>
      </c>
      <c r="K12" s="230">
        <f>H12*1.038</f>
        <v>6353.7018000000007</v>
      </c>
      <c r="L12" s="230">
        <f>J12/H12*100</f>
        <v>102.49999999999999</v>
      </c>
      <c r="M12" s="230">
        <f>K12/J12*100</f>
        <v>101.26829268292686</v>
      </c>
    </row>
    <row r="13" spans="1:114" ht="15" customHeight="1" thickBot="1" x14ac:dyDescent="0.25">
      <c r="A13" s="242"/>
      <c r="B13" s="220">
        <v>1</v>
      </c>
      <c r="C13" s="69"/>
      <c r="D13" s="243" t="s">
        <v>335</v>
      </c>
      <c r="E13" s="243"/>
      <c r="F13" s="228">
        <v>2</v>
      </c>
      <c r="G13" s="229">
        <f>ANEXA2!J14/1000</f>
        <v>4476.3469999999998</v>
      </c>
      <c r="H13" s="229">
        <f>ANEXA2!R14/1000</f>
        <v>6121</v>
      </c>
      <c r="I13" s="229">
        <f>H13/G13*100</f>
        <v>136.74096311121545</v>
      </c>
      <c r="J13" s="230">
        <f>H13*1.025</f>
        <v>6274.0249999999996</v>
      </c>
      <c r="K13" s="230">
        <f>H13*1.038</f>
        <v>6353.598</v>
      </c>
      <c r="L13" s="230">
        <f>J13/H13*100</f>
        <v>102.49999999999999</v>
      </c>
      <c r="M13" s="230">
        <f>K13/J13*100</f>
        <v>101.26829268292683</v>
      </c>
    </row>
    <row r="14" spans="1:114" ht="15" customHeight="1" thickBot="1" x14ac:dyDescent="0.25">
      <c r="A14" s="242"/>
      <c r="B14" s="220"/>
      <c r="C14" s="69"/>
      <c r="D14" s="221" t="s">
        <v>27</v>
      </c>
      <c r="E14" s="70" t="s">
        <v>255</v>
      </c>
      <c r="F14" s="228">
        <v>3</v>
      </c>
      <c r="G14" s="229">
        <v>0</v>
      </c>
      <c r="H14" s="229">
        <v>0</v>
      </c>
      <c r="I14" s="229">
        <v>0</v>
      </c>
      <c r="J14" s="230">
        <f>H14*1.025</f>
        <v>0</v>
      </c>
      <c r="K14" s="230">
        <f>H14*1.038</f>
        <v>0</v>
      </c>
      <c r="L14" s="230"/>
      <c r="M14" s="230"/>
    </row>
    <row r="15" spans="1:114" ht="15" customHeight="1" thickBot="1" x14ac:dyDescent="0.25">
      <c r="A15" s="242"/>
      <c r="B15" s="220"/>
      <c r="C15" s="69"/>
      <c r="D15" s="221" t="s">
        <v>28</v>
      </c>
      <c r="E15" s="70" t="s">
        <v>31</v>
      </c>
      <c r="F15" s="228">
        <v>4</v>
      </c>
      <c r="G15" s="229"/>
      <c r="H15" s="229"/>
      <c r="I15" s="229"/>
      <c r="J15" s="230"/>
      <c r="K15" s="230"/>
      <c r="L15" s="230"/>
      <c r="M15" s="230"/>
    </row>
    <row r="16" spans="1:114" ht="16.5" customHeight="1" thickBot="1" x14ac:dyDescent="0.25">
      <c r="A16" s="242"/>
      <c r="B16" s="220">
        <v>2</v>
      </c>
      <c r="C16" s="69"/>
      <c r="D16" s="243" t="s">
        <v>116</v>
      </c>
      <c r="E16" s="243"/>
      <c r="F16" s="228">
        <v>5</v>
      </c>
      <c r="G16" s="229">
        <f>ANEXA2!J34/1000</f>
        <v>9.1999999999999998E-2</v>
      </c>
      <c r="H16" s="229">
        <f>ANEXA2!R34/1000</f>
        <v>0.1</v>
      </c>
      <c r="I16" s="229">
        <f>H16/G16*100</f>
        <v>108.69565217391306</v>
      </c>
      <c r="J16" s="230">
        <f>H16*1.025</f>
        <v>0.10249999999999999</v>
      </c>
      <c r="K16" s="230">
        <f>H16*1.038</f>
        <v>0.1038</v>
      </c>
      <c r="L16" s="230">
        <f>J16/H16*100</f>
        <v>102.49999999999999</v>
      </c>
      <c r="M16" s="230">
        <f>K16/J16*100</f>
        <v>101.26829268292683</v>
      </c>
    </row>
    <row r="17" spans="1:13" ht="17.25" customHeight="1" thickBot="1" x14ac:dyDescent="0.25">
      <c r="A17" s="242"/>
      <c r="B17" s="220">
        <v>3</v>
      </c>
      <c r="C17" s="69"/>
      <c r="D17" s="243" t="s">
        <v>7</v>
      </c>
      <c r="E17" s="243"/>
      <c r="F17" s="228">
        <v>6</v>
      </c>
      <c r="G17" s="229"/>
      <c r="H17" s="229"/>
      <c r="I17" s="229"/>
      <c r="J17" s="230"/>
      <c r="K17" s="230"/>
      <c r="L17" s="230"/>
      <c r="M17" s="230"/>
    </row>
    <row r="18" spans="1:13" ht="15.75" customHeight="1" thickBot="1" x14ac:dyDescent="0.25">
      <c r="A18" s="222" t="s">
        <v>16</v>
      </c>
      <c r="B18" s="220"/>
      <c r="C18" s="69"/>
      <c r="D18" s="243" t="s">
        <v>336</v>
      </c>
      <c r="E18" s="243"/>
      <c r="F18" s="228">
        <v>7</v>
      </c>
      <c r="G18" s="229">
        <f>G19+G31+G32</f>
        <v>4285.5920000000006</v>
      </c>
      <c r="H18" s="229">
        <f>H19+H31+H32</f>
        <v>5954.34</v>
      </c>
      <c r="I18" s="229">
        <f t="shared" ref="I18:I25" si="0">H18/G18*100</f>
        <v>138.93856438037031</v>
      </c>
      <c r="J18" s="230">
        <f t="shared" ref="J18:J25" si="1">H18*1.025</f>
        <v>6103.1984999999995</v>
      </c>
      <c r="K18" s="230">
        <f t="shared" ref="K18:K25" si="2">H18*1.038</f>
        <v>6180.6049200000007</v>
      </c>
      <c r="L18" s="230">
        <f t="shared" ref="L18:L25" si="3">J18/H18*100</f>
        <v>102.49999999999999</v>
      </c>
      <c r="M18" s="230">
        <f t="shared" ref="M18:M25" si="4">K18/J18*100</f>
        <v>101.26829268292686</v>
      </c>
    </row>
    <row r="19" spans="1:13" ht="15" customHeight="1" thickBot="1" x14ac:dyDescent="0.25">
      <c r="A19" s="242"/>
      <c r="B19" s="220">
        <v>1</v>
      </c>
      <c r="C19" s="69"/>
      <c r="D19" s="243" t="s">
        <v>8</v>
      </c>
      <c r="E19" s="254"/>
      <c r="F19" s="228">
        <v>8</v>
      </c>
      <c r="G19" s="229">
        <f>G20+G21+G22+G30</f>
        <v>4284.8850000000002</v>
      </c>
      <c r="H19" s="229">
        <f>H20+H21+H22+H30</f>
        <v>5953.9400000000005</v>
      </c>
      <c r="I19" s="229">
        <f t="shared" si="0"/>
        <v>138.95215390844794</v>
      </c>
      <c r="J19" s="230">
        <f t="shared" si="1"/>
        <v>6102.7884999999997</v>
      </c>
      <c r="K19" s="230">
        <f t="shared" si="2"/>
        <v>6180.1897200000003</v>
      </c>
      <c r="L19" s="230">
        <f t="shared" si="3"/>
        <v>102.49999999999999</v>
      </c>
      <c r="M19" s="230">
        <f t="shared" si="4"/>
        <v>101.26829268292683</v>
      </c>
    </row>
    <row r="20" spans="1:13" ht="16.5" customHeight="1" thickBot="1" x14ac:dyDescent="0.25">
      <c r="A20" s="242"/>
      <c r="B20" s="252"/>
      <c r="C20" s="72" t="s">
        <v>124</v>
      </c>
      <c r="D20" s="243" t="s">
        <v>252</v>
      </c>
      <c r="E20" s="243"/>
      <c r="F20" s="228">
        <v>9</v>
      </c>
      <c r="G20" s="229">
        <f>ANEXA2!J43/1000</f>
        <v>134.291</v>
      </c>
      <c r="H20" s="229">
        <f>ANEXA2!R43/1000</f>
        <v>233.5</v>
      </c>
      <c r="I20" s="229">
        <f t="shared" si="0"/>
        <v>173.87613466278455</v>
      </c>
      <c r="J20" s="230">
        <f t="shared" si="1"/>
        <v>239.33749999999998</v>
      </c>
      <c r="K20" s="230">
        <f t="shared" si="2"/>
        <v>242.37300000000002</v>
      </c>
      <c r="L20" s="230">
        <f t="shared" si="3"/>
        <v>102.49999999999999</v>
      </c>
      <c r="M20" s="230">
        <f t="shared" si="4"/>
        <v>101.26829268292686</v>
      </c>
    </row>
    <row r="21" spans="1:13" ht="16.5" customHeight="1" thickBot="1" x14ac:dyDescent="0.25">
      <c r="A21" s="242"/>
      <c r="B21" s="253"/>
      <c r="C21" s="73" t="s">
        <v>125</v>
      </c>
      <c r="D21" s="243" t="s">
        <v>131</v>
      </c>
      <c r="E21" s="254"/>
      <c r="F21" s="228">
        <v>10</v>
      </c>
      <c r="G21" s="229">
        <f>ANEXA2!J92/1000</f>
        <v>5.2030000000000003</v>
      </c>
      <c r="H21" s="229">
        <f>ANEXA2!R92/1000</f>
        <v>1</v>
      </c>
      <c r="I21" s="229">
        <f>H21/G21*100</f>
        <v>19.219680953296177</v>
      </c>
      <c r="J21" s="230">
        <f t="shared" si="1"/>
        <v>1.0249999999999999</v>
      </c>
      <c r="K21" s="230">
        <f t="shared" si="2"/>
        <v>1.038</v>
      </c>
      <c r="L21" s="230">
        <f t="shared" si="3"/>
        <v>102.49999999999999</v>
      </c>
      <c r="M21" s="230">
        <f t="shared" si="4"/>
        <v>101.26829268292683</v>
      </c>
    </row>
    <row r="22" spans="1:13" ht="17.25" customHeight="1" thickBot="1" x14ac:dyDescent="0.25">
      <c r="A22" s="242"/>
      <c r="B22" s="253"/>
      <c r="C22" s="74" t="s">
        <v>129</v>
      </c>
      <c r="D22" s="246" t="s">
        <v>260</v>
      </c>
      <c r="E22" s="243"/>
      <c r="F22" s="228">
        <v>11</v>
      </c>
      <c r="G22" s="229">
        <f>G23+G28+G29</f>
        <v>4127.5060000000003</v>
      </c>
      <c r="H22" s="229">
        <f>H23+H28+H29</f>
        <v>5704.4400000000005</v>
      </c>
      <c r="I22" s="229">
        <f t="shared" si="0"/>
        <v>138.20549261466851</v>
      </c>
      <c r="J22" s="230">
        <f t="shared" si="1"/>
        <v>5847.0510000000004</v>
      </c>
      <c r="K22" s="230">
        <f t="shared" si="2"/>
        <v>5921.2087200000005</v>
      </c>
      <c r="L22" s="230">
        <f t="shared" si="3"/>
        <v>102.49999999999999</v>
      </c>
      <c r="M22" s="230">
        <f t="shared" si="4"/>
        <v>101.26829268292683</v>
      </c>
    </row>
    <row r="23" spans="1:13" ht="17.25" customHeight="1" thickBot="1" x14ac:dyDescent="0.25">
      <c r="A23" s="242"/>
      <c r="B23" s="253"/>
      <c r="C23" s="231"/>
      <c r="D23" s="75" t="s">
        <v>258</v>
      </c>
      <c r="E23" s="224" t="s">
        <v>271</v>
      </c>
      <c r="F23" s="228">
        <v>12</v>
      </c>
      <c r="G23" s="229">
        <f>G24+G25</f>
        <v>3408.732</v>
      </c>
      <c r="H23" s="229">
        <f>H24+H25</f>
        <v>4751.8500000000004</v>
      </c>
      <c r="I23" s="229">
        <f t="shared" si="0"/>
        <v>139.40227627164589</v>
      </c>
      <c r="J23" s="230">
        <f t="shared" si="1"/>
        <v>4870.6462499999998</v>
      </c>
      <c r="K23" s="230">
        <f t="shared" si="2"/>
        <v>4932.4203000000007</v>
      </c>
      <c r="L23" s="230">
        <f t="shared" si="3"/>
        <v>102.49999999999999</v>
      </c>
      <c r="M23" s="230">
        <f t="shared" si="4"/>
        <v>101.26829268292686</v>
      </c>
    </row>
    <row r="24" spans="1:13" ht="16.5" customHeight="1" thickBot="1" x14ac:dyDescent="0.25">
      <c r="A24" s="242"/>
      <c r="B24" s="253"/>
      <c r="C24" s="231"/>
      <c r="D24" s="76" t="s">
        <v>160</v>
      </c>
      <c r="E24" s="221" t="s">
        <v>126</v>
      </c>
      <c r="F24" s="228">
        <v>13</v>
      </c>
      <c r="G24" s="229">
        <f>ANEXA2!J101/1000</f>
        <v>3142.1089999999999</v>
      </c>
      <c r="H24" s="229">
        <f>ANEXA2!R101/1000</f>
        <v>4215</v>
      </c>
      <c r="I24" s="229">
        <f t="shared" si="0"/>
        <v>134.14556910660963</v>
      </c>
      <c r="J24" s="230">
        <f t="shared" si="1"/>
        <v>4320.375</v>
      </c>
      <c r="K24" s="230">
        <f t="shared" si="2"/>
        <v>4375.17</v>
      </c>
      <c r="L24" s="230">
        <f t="shared" si="3"/>
        <v>102.49999999999999</v>
      </c>
      <c r="M24" s="230">
        <f t="shared" si="4"/>
        <v>101.26829268292683</v>
      </c>
    </row>
    <row r="25" spans="1:13" ht="16.5" customHeight="1" thickBot="1" x14ac:dyDescent="0.25">
      <c r="A25" s="242"/>
      <c r="B25" s="253"/>
      <c r="C25" s="231"/>
      <c r="D25" s="76" t="s">
        <v>161</v>
      </c>
      <c r="E25" s="221" t="s">
        <v>170</v>
      </c>
      <c r="F25" s="228">
        <v>14</v>
      </c>
      <c r="G25" s="229">
        <f>ANEXA2!J105/1000</f>
        <v>266.62299999999999</v>
      </c>
      <c r="H25" s="229">
        <f>ANEXA2!R105/1000</f>
        <v>536.85</v>
      </c>
      <c r="I25" s="229">
        <f t="shared" si="0"/>
        <v>201.35172134437016</v>
      </c>
      <c r="J25" s="230">
        <f t="shared" si="1"/>
        <v>550.27125000000001</v>
      </c>
      <c r="K25" s="230">
        <f t="shared" si="2"/>
        <v>557.25030000000004</v>
      </c>
      <c r="L25" s="230">
        <f t="shared" si="3"/>
        <v>102.49999999999999</v>
      </c>
      <c r="M25" s="230">
        <f t="shared" si="4"/>
        <v>101.26829268292683</v>
      </c>
    </row>
    <row r="26" spans="1:13" ht="15.75" customHeight="1" thickBot="1" x14ac:dyDescent="0.25">
      <c r="A26" s="242"/>
      <c r="B26" s="253"/>
      <c r="C26" s="231"/>
      <c r="D26" s="76" t="s">
        <v>162</v>
      </c>
      <c r="E26" s="221" t="s">
        <v>127</v>
      </c>
      <c r="F26" s="228">
        <v>15</v>
      </c>
      <c r="G26" s="229"/>
      <c r="H26" s="229"/>
      <c r="I26" s="229"/>
      <c r="J26" s="230"/>
      <c r="K26" s="230"/>
      <c r="L26" s="230"/>
      <c r="M26" s="230"/>
    </row>
    <row r="27" spans="1:13" ht="26.25" thickBot="1" x14ac:dyDescent="0.25">
      <c r="A27" s="242"/>
      <c r="B27" s="253"/>
      <c r="C27" s="231"/>
      <c r="D27" s="76"/>
      <c r="E27" s="232" t="s">
        <v>253</v>
      </c>
      <c r="F27" s="228">
        <v>16</v>
      </c>
      <c r="G27" s="229"/>
      <c r="H27" s="229"/>
      <c r="I27" s="229"/>
      <c r="J27" s="230"/>
      <c r="K27" s="230"/>
      <c r="L27" s="230"/>
      <c r="M27" s="230"/>
    </row>
    <row r="28" spans="1:13" ht="36.75" customHeight="1" thickBot="1" x14ac:dyDescent="0.25">
      <c r="A28" s="242"/>
      <c r="B28" s="253"/>
      <c r="C28" s="231"/>
      <c r="D28" s="76" t="s">
        <v>163</v>
      </c>
      <c r="E28" s="221" t="s">
        <v>312</v>
      </c>
      <c r="F28" s="228">
        <v>17</v>
      </c>
      <c r="G28" s="229">
        <f>ANEXA2!J117/1000</f>
        <v>0</v>
      </c>
      <c r="H28" s="229">
        <f>ANEXA2!R117/1000</f>
        <v>0</v>
      </c>
      <c r="I28" s="229">
        <v>0</v>
      </c>
      <c r="J28" s="230">
        <f>H28*1.025</f>
        <v>0</v>
      </c>
      <c r="K28" s="230">
        <f>H28*1.038</f>
        <v>0</v>
      </c>
      <c r="L28" s="230">
        <v>0</v>
      </c>
      <c r="M28" s="230">
        <v>0</v>
      </c>
    </row>
    <row r="29" spans="1:13" ht="26.25" thickBot="1" x14ac:dyDescent="0.25">
      <c r="A29" s="242"/>
      <c r="B29" s="253"/>
      <c r="C29" s="233"/>
      <c r="D29" s="76" t="s">
        <v>164</v>
      </c>
      <c r="E29" s="221" t="s">
        <v>128</v>
      </c>
      <c r="F29" s="228">
        <v>18</v>
      </c>
      <c r="G29" s="229">
        <f>ANEXA2!J126/1000</f>
        <v>718.774</v>
      </c>
      <c r="H29" s="229">
        <f>ANEXA2!R126/1000</f>
        <v>952.59</v>
      </c>
      <c r="I29" s="229">
        <f>H29/G29*100</f>
        <v>132.52983552549202</v>
      </c>
      <c r="J29" s="230">
        <f>H29*1.025</f>
        <v>976.40474999999992</v>
      </c>
      <c r="K29" s="230">
        <f>H29*1.038</f>
        <v>988.78842000000009</v>
      </c>
      <c r="L29" s="230">
        <f>J29/H29*100</f>
        <v>102.49999999999999</v>
      </c>
      <c r="M29" s="230">
        <f>K29/J29*100</f>
        <v>101.26829268292686</v>
      </c>
    </row>
    <row r="30" spans="1:13" ht="15" customHeight="1" thickBot="1" x14ac:dyDescent="0.25">
      <c r="A30" s="242"/>
      <c r="B30" s="253"/>
      <c r="C30" s="77" t="s">
        <v>130</v>
      </c>
      <c r="D30" s="243" t="s">
        <v>301</v>
      </c>
      <c r="E30" s="254"/>
      <c r="F30" s="228">
        <v>19</v>
      </c>
      <c r="G30" s="229">
        <f>ANEXA2!J133/1000</f>
        <v>17.885000000000002</v>
      </c>
      <c r="H30" s="229">
        <f>ANEXA2!R133/1000</f>
        <v>15</v>
      </c>
      <c r="I30" s="229">
        <f>H30/G30*100</f>
        <v>83.869164103997747</v>
      </c>
      <c r="J30" s="230">
        <f>H30*1.025</f>
        <v>15.374999999999998</v>
      </c>
      <c r="K30" s="230">
        <f>H30*1.038</f>
        <v>15.57</v>
      </c>
      <c r="L30" s="230">
        <f>J30/H30*100</f>
        <v>102.49999999999999</v>
      </c>
      <c r="M30" s="230">
        <f>K30/J30*100</f>
        <v>101.26829268292686</v>
      </c>
    </row>
    <row r="31" spans="1:13" ht="17.25" customHeight="1" thickBot="1" x14ac:dyDescent="0.25">
      <c r="A31" s="242"/>
      <c r="B31" s="220">
        <v>2</v>
      </c>
      <c r="C31" s="69"/>
      <c r="D31" s="243" t="s">
        <v>117</v>
      </c>
      <c r="E31" s="243"/>
      <c r="F31" s="228">
        <v>20</v>
      </c>
      <c r="G31" s="229">
        <f>ANEXA2!J150/1000</f>
        <v>0.70699999999999996</v>
      </c>
      <c r="H31" s="229">
        <f>ANEXA2!R150/1000</f>
        <v>0.4</v>
      </c>
      <c r="I31" s="229">
        <f>H31/G31*100</f>
        <v>56.577086280056591</v>
      </c>
      <c r="J31" s="230">
        <f>H31*1.025</f>
        <v>0.41</v>
      </c>
      <c r="K31" s="230">
        <f>H31*1.038</f>
        <v>0.41520000000000001</v>
      </c>
      <c r="L31" s="230">
        <f>J31/H31*100</f>
        <v>102.49999999999999</v>
      </c>
      <c r="M31" s="230">
        <f>K31/J31*100</f>
        <v>101.26829268292683</v>
      </c>
    </row>
    <row r="32" spans="1:13" ht="15.75" customHeight="1" thickBot="1" x14ac:dyDescent="0.25">
      <c r="A32" s="242"/>
      <c r="B32" s="220">
        <v>3</v>
      </c>
      <c r="C32" s="69"/>
      <c r="D32" s="243" t="s">
        <v>9</v>
      </c>
      <c r="E32" s="243"/>
      <c r="F32" s="228">
        <v>21</v>
      </c>
      <c r="G32" s="229">
        <v>0</v>
      </c>
      <c r="H32" s="229">
        <v>0</v>
      </c>
      <c r="I32" s="229"/>
      <c r="J32" s="230"/>
      <c r="K32" s="230"/>
      <c r="L32" s="230"/>
      <c r="M32" s="230"/>
    </row>
    <row r="33" spans="1:110" ht="15.75" customHeight="1" thickBot="1" x14ac:dyDescent="0.25">
      <c r="A33" s="222" t="s">
        <v>19</v>
      </c>
      <c r="B33" s="220"/>
      <c r="C33" s="69"/>
      <c r="D33" s="243" t="s">
        <v>10</v>
      </c>
      <c r="E33" s="243"/>
      <c r="F33" s="228">
        <v>22</v>
      </c>
      <c r="G33" s="229">
        <f>G12-G18</f>
        <v>190.84699999999884</v>
      </c>
      <c r="H33" s="229">
        <f>H12-H18</f>
        <v>166.76000000000022</v>
      </c>
      <c r="I33" s="229">
        <f>H33/G33*100</f>
        <v>87.378895135894837</v>
      </c>
      <c r="J33" s="230">
        <f>H33*1.025</f>
        <v>170.9290000000002</v>
      </c>
      <c r="K33" s="230">
        <f>H33*1.038</f>
        <v>173.09688000000023</v>
      </c>
      <c r="L33" s="230">
        <f>J33/H33*100</f>
        <v>102.49999999999999</v>
      </c>
      <c r="M33" s="230">
        <f>K33/J33*100</f>
        <v>101.26829268292686</v>
      </c>
    </row>
    <row r="34" spans="1:110" ht="15.75" customHeight="1" thickBot="1" x14ac:dyDescent="0.25">
      <c r="A34" s="222" t="s">
        <v>20</v>
      </c>
      <c r="B34" s="220"/>
      <c r="C34" s="69"/>
      <c r="D34" s="243" t="s">
        <v>118</v>
      </c>
      <c r="E34" s="243"/>
      <c r="F34" s="228">
        <v>23</v>
      </c>
      <c r="G34" s="229">
        <f>ANEXA2!J162/1000</f>
        <v>27.283999999999999</v>
      </c>
      <c r="H34" s="229">
        <f>ANEXA2!$R$162/1000</f>
        <v>26.681600000000003</v>
      </c>
      <c r="I34" s="229">
        <f>H34/G34*100</f>
        <v>97.792112593461383</v>
      </c>
      <c r="J34" s="230">
        <f>H34*1.025</f>
        <v>27.34864</v>
      </c>
      <c r="K34" s="230">
        <f>H34*1.038</f>
        <v>27.695500800000005</v>
      </c>
      <c r="L34" s="230">
        <f>J34/H34*100</f>
        <v>102.49999999999999</v>
      </c>
      <c r="M34" s="230">
        <f>K34/J34*100</f>
        <v>101.26829268292686</v>
      </c>
    </row>
    <row r="35" spans="1:110" s="235" customFormat="1" ht="29.25" customHeight="1" thickBot="1" x14ac:dyDescent="0.25">
      <c r="A35" s="222" t="s">
        <v>21</v>
      </c>
      <c r="B35" s="220"/>
      <c r="C35" s="69"/>
      <c r="D35" s="243" t="s">
        <v>119</v>
      </c>
      <c r="E35" s="243"/>
      <c r="F35" s="228">
        <v>24</v>
      </c>
      <c r="G35" s="229">
        <f>G33-G34</f>
        <v>163.56299999999885</v>
      </c>
      <c r="H35" s="229">
        <f>H33-H34</f>
        <v>140.07840000000022</v>
      </c>
      <c r="I35" s="229">
        <f>H35/G35*100</f>
        <v>85.641862768475264</v>
      </c>
      <c r="J35" s="230">
        <f>J33-J34</f>
        <v>143.58036000000021</v>
      </c>
      <c r="K35" s="230">
        <f>K33-K34</f>
        <v>145.40137920000024</v>
      </c>
      <c r="L35" s="230">
        <f>J35/H35*100</f>
        <v>102.49999999999999</v>
      </c>
      <c r="M35" s="230">
        <f>K35/J35*100</f>
        <v>101.26829268292686</v>
      </c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  <c r="CE35" s="234"/>
      <c r="CF35" s="234"/>
      <c r="CG35" s="234"/>
      <c r="CH35" s="234"/>
      <c r="CI35" s="234"/>
      <c r="CJ35" s="234"/>
      <c r="CK35" s="234"/>
      <c r="CL35" s="234"/>
      <c r="CM35" s="234"/>
      <c r="CN35" s="234"/>
      <c r="CO35" s="234"/>
      <c r="CP35" s="234"/>
      <c r="CQ35" s="234"/>
      <c r="CR35" s="234"/>
      <c r="CS35" s="234"/>
      <c r="CT35" s="234"/>
      <c r="CU35" s="234"/>
      <c r="CV35" s="234"/>
      <c r="CW35" s="234"/>
      <c r="CX35" s="234"/>
      <c r="CY35" s="234"/>
      <c r="CZ35" s="234"/>
      <c r="DA35" s="234"/>
      <c r="DB35" s="234"/>
      <c r="DC35" s="234"/>
      <c r="DD35" s="234"/>
      <c r="DE35" s="234"/>
      <c r="DF35" s="234"/>
    </row>
    <row r="36" spans="1:110" ht="15.75" customHeight="1" thickBot="1" x14ac:dyDescent="0.25">
      <c r="A36" s="242"/>
      <c r="B36" s="220">
        <v>1</v>
      </c>
      <c r="C36" s="69"/>
      <c r="D36" s="243" t="s">
        <v>61</v>
      </c>
      <c r="E36" s="243"/>
      <c r="F36" s="228">
        <v>25</v>
      </c>
      <c r="G36" s="229">
        <v>0</v>
      </c>
      <c r="H36" s="229">
        <v>0</v>
      </c>
      <c r="I36" s="229"/>
      <c r="J36" s="230"/>
      <c r="K36" s="230"/>
      <c r="L36" s="230"/>
      <c r="M36" s="230"/>
    </row>
    <row r="37" spans="1:110" ht="27.75" customHeight="1" thickBot="1" x14ac:dyDescent="0.25">
      <c r="A37" s="242"/>
      <c r="B37" s="220">
        <v>2</v>
      </c>
      <c r="C37" s="69"/>
      <c r="D37" s="243" t="s">
        <v>62</v>
      </c>
      <c r="E37" s="243"/>
      <c r="F37" s="228">
        <v>26</v>
      </c>
      <c r="G37" s="229"/>
      <c r="H37" s="229"/>
      <c r="I37" s="229"/>
      <c r="J37" s="230"/>
      <c r="K37" s="230"/>
      <c r="L37" s="230"/>
      <c r="M37" s="230"/>
    </row>
    <row r="38" spans="1:110" ht="15.75" customHeight="1" thickBot="1" x14ac:dyDescent="0.25">
      <c r="A38" s="242"/>
      <c r="B38" s="220">
        <v>3</v>
      </c>
      <c r="C38" s="69"/>
      <c r="D38" s="243" t="s">
        <v>63</v>
      </c>
      <c r="E38" s="243"/>
      <c r="F38" s="228">
        <v>27</v>
      </c>
      <c r="G38" s="229"/>
      <c r="H38" s="229"/>
      <c r="I38" s="229"/>
      <c r="J38" s="230"/>
      <c r="K38" s="230"/>
      <c r="L38" s="230"/>
      <c r="M38" s="230"/>
    </row>
    <row r="39" spans="1:110" ht="78.75" customHeight="1" thickBot="1" x14ac:dyDescent="0.25">
      <c r="A39" s="242"/>
      <c r="B39" s="220">
        <v>4</v>
      </c>
      <c r="C39" s="69"/>
      <c r="D39" s="244" t="s">
        <v>259</v>
      </c>
      <c r="E39" s="245"/>
      <c r="F39" s="228">
        <v>28</v>
      </c>
      <c r="G39" s="229"/>
      <c r="H39" s="229"/>
      <c r="I39" s="229"/>
      <c r="J39" s="229"/>
      <c r="K39" s="229"/>
      <c r="L39" s="230"/>
      <c r="M39" s="230"/>
    </row>
    <row r="40" spans="1:110" ht="16.5" customHeight="1" thickBot="1" x14ac:dyDescent="0.25">
      <c r="A40" s="242"/>
      <c r="B40" s="220">
        <v>5</v>
      </c>
      <c r="C40" s="69"/>
      <c r="D40" s="243" t="s">
        <v>64</v>
      </c>
      <c r="E40" s="243"/>
      <c r="F40" s="228">
        <v>29</v>
      </c>
      <c r="G40" s="229"/>
      <c r="H40" s="229"/>
      <c r="I40" s="229"/>
      <c r="J40" s="230"/>
      <c r="K40" s="230"/>
      <c r="L40" s="230"/>
      <c r="M40" s="230"/>
    </row>
    <row r="41" spans="1:110" ht="27.75" customHeight="1" thickBot="1" x14ac:dyDescent="0.25">
      <c r="A41" s="242"/>
      <c r="B41" s="220">
        <v>6</v>
      </c>
      <c r="C41" s="69"/>
      <c r="D41" s="243" t="s">
        <v>337</v>
      </c>
      <c r="E41" s="243"/>
      <c r="F41" s="228">
        <v>30</v>
      </c>
      <c r="G41" s="229"/>
      <c r="H41" s="229"/>
      <c r="I41" s="229"/>
      <c r="J41" s="230"/>
      <c r="K41" s="230"/>
      <c r="L41" s="230"/>
      <c r="M41" s="230"/>
    </row>
    <row r="42" spans="1:110" ht="54.75" customHeight="1" thickBot="1" x14ac:dyDescent="0.25">
      <c r="A42" s="242"/>
      <c r="B42" s="220">
        <v>7</v>
      </c>
      <c r="C42" s="69"/>
      <c r="D42" s="244" t="s">
        <v>313</v>
      </c>
      <c r="E42" s="246"/>
      <c r="F42" s="228">
        <v>31</v>
      </c>
      <c r="G42" s="229">
        <v>0</v>
      </c>
      <c r="H42" s="229">
        <v>0</v>
      </c>
      <c r="I42" s="229">
        <v>0</v>
      </c>
      <c r="J42" s="229">
        <v>0</v>
      </c>
      <c r="K42" s="229">
        <v>0</v>
      </c>
      <c r="L42" s="230">
        <v>0</v>
      </c>
      <c r="M42" s="230">
        <v>0</v>
      </c>
    </row>
    <row r="43" spans="1:110" ht="66.75" customHeight="1" thickBot="1" x14ac:dyDescent="0.25">
      <c r="A43" s="242"/>
      <c r="B43" s="220">
        <v>8</v>
      </c>
      <c r="C43" s="69"/>
      <c r="D43" s="243" t="s">
        <v>120</v>
      </c>
      <c r="E43" s="243"/>
      <c r="F43" s="228">
        <v>32</v>
      </c>
      <c r="G43" s="229">
        <f>G35*0.5</f>
        <v>81.781499999999426</v>
      </c>
      <c r="H43" s="229">
        <f>H35*0.5</f>
        <v>70.039200000000108</v>
      </c>
      <c r="I43" s="229">
        <f>H43/G43*100</f>
        <v>85.641862768475264</v>
      </c>
      <c r="J43" s="229">
        <f>J35*0.5</f>
        <v>71.790180000000106</v>
      </c>
      <c r="K43" s="229">
        <f>K35*0.5</f>
        <v>72.700689600000118</v>
      </c>
      <c r="L43" s="230">
        <f>J43/H43*100</f>
        <v>102.49999999999999</v>
      </c>
      <c r="M43" s="230">
        <f>K43/J43*100</f>
        <v>101.26829268292686</v>
      </c>
    </row>
    <row r="44" spans="1:110" ht="27" customHeight="1" thickBot="1" x14ac:dyDescent="0.25">
      <c r="A44" s="242"/>
      <c r="B44" s="220"/>
      <c r="C44" s="69" t="s">
        <v>27</v>
      </c>
      <c r="D44" s="243" t="s">
        <v>316</v>
      </c>
      <c r="E44" s="243"/>
      <c r="F44" s="228">
        <v>33</v>
      </c>
      <c r="G44" s="229"/>
      <c r="H44" s="229"/>
      <c r="I44" s="229"/>
      <c r="J44" s="230"/>
      <c r="K44" s="230"/>
      <c r="L44" s="230"/>
      <c r="M44" s="230"/>
    </row>
    <row r="45" spans="1:110" ht="27" customHeight="1" thickBot="1" x14ac:dyDescent="0.25">
      <c r="A45" s="242"/>
      <c r="B45" s="220"/>
      <c r="C45" s="69" t="s">
        <v>28</v>
      </c>
      <c r="D45" s="244" t="s">
        <v>317</v>
      </c>
      <c r="E45" s="246"/>
      <c r="F45" s="228" t="s">
        <v>315</v>
      </c>
      <c r="G45" s="229">
        <f>G35-G43</f>
        <v>81.781499999999426</v>
      </c>
      <c r="H45" s="229">
        <f>H43</f>
        <v>70.039200000000108</v>
      </c>
      <c r="I45" s="229">
        <f>H45/G45*100</f>
        <v>85.641862768475264</v>
      </c>
      <c r="J45" s="230">
        <f>J43</f>
        <v>71.790180000000106</v>
      </c>
      <c r="K45" s="230">
        <f>K43</f>
        <v>72.700689600000118</v>
      </c>
      <c r="L45" s="230">
        <f>J45/H45*100</f>
        <v>102.49999999999999</v>
      </c>
      <c r="M45" s="230">
        <f>K45/J45*100</f>
        <v>101.26829268292686</v>
      </c>
    </row>
    <row r="46" spans="1:110" ht="18.75" customHeight="1" thickBot="1" x14ac:dyDescent="0.25">
      <c r="A46" s="242"/>
      <c r="B46" s="220"/>
      <c r="C46" s="69" t="s">
        <v>30</v>
      </c>
      <c r="D46" s="243" t="s">
        <v>261</v>
      </c>
      <c r="E46" s="243"/>
      <c r="F46" s="228">
        <v>34</v>
      </c>
      <c r="G46" s="229"/>
      <c r="H46" s="229"/>
      <c r="I46" s="229"/>
      <c r="J46" s="230"/>
      <c r="K46" s="230"/>
      <c r="L46" s="230"/>
      <c r="M46" s="230"/>
    </row>
    <row r="47" spans="1:110" ht="42" customHeight="1" thickBot="1" x14ac:dyDescent="0.25">
      <c r="A47" s="242"/>
      <c r="B47" s="220">
        <v>9</v>
      </c>
      <c r="C47" s="69"/>
      <c r="D47" s="243" t="s">
        <v>338</v>
      </c>
      <c r="E47" s="243"/>
      <c r="F47" s="228">
        <v>35</v>
      </c>
      <c r="G47" s="229">
        <f>G35-G42-G43</f>
        <v>81.781499999999426</v>
      </c>
      <c r="H47" s="229">
        <f>H35-H42-H43</f>
        <v>70.039200000000108</v>
      </c>
      <c r="I47" s="229">
        <f>H47/G47*100</f>
        <v>85.641862768475264</v>
      </c>
      <c r="J47" s="229">
        <f>J35-J45-J42</f>
        <v>71.790180000000106</v>
      </c>
      <c r="K47" s="229">
        <f>K35-K45-K42</f>
        <v>72.700689600000118</v>
      </c>
      <c r="L47" s="230">
        <f>J47/H47*100</f>
        <v>102.49999999999999</v>
      </c>
      <c r="M47" s="230">
        <f>K47/J47*100</f>
        <v>101.26829268292686</v>
      </c>
    </row>
    <row r="48" spans="1:110" ht="20.25" customHeight="1" thickBot="1" x14ac:dyDescent="0.25">
      <c r="A48" s="222" t="s">
        <v>22</v>
      </c>
      <c r="B48" s="220"/>
      <c r="C48" s="69"/>
      <c r="D48" s="243" t="s">
        <v>11</v>
      </c>
      <c r="E48" s="243"/>
      <c r="F48" s="228">
        <v>36</v>
      </c>
      <c r="G48" s="229"/>
      <c r="H48" s="229"/>
      <c r="I48" s="229"/>
      <c r="J48" s="230"/>
      <c r="K48" s="230"/>
      <c r="L48" s="230"/>
      <c r="M48" s="230"/>
    </row>
    <row r="49" spans="1:13" ht="29.25" customHeight="1" thickBot="1" x14ac:dyDescent="0.25">
      <c r="A49" s="222" t="s">
        <v>23</v>
      </c>
      <c r="B49" s="220"/>
      <c r="C49" s="69"/>
      <c r="D49" s="243" t="s">
        <v>132</v>
      </c>
      <c r="E49" s="243"/>
      <c r="F49" s="228">
        <v>37</v>
      </c>
      <c r="G49" s="229"/>
      <c r="H49" s="229"/>
      <c r="I49" s="229"/>
      <c r="J49" s="230"/>
      <c r="K49" s="230"/>
      <c r="L49" s="230"/>
      <c r="M49" s="230"/>
    </row>
    <row r="50" spans="1:13" ht="15.75" customHeight="1" thickBot="1" x14ac:dyDescent="0.25">
      <c r="A50" s="222"/>
      <c r="B50" s="220"/>
      <c r="C50" s="69" t="s">
        <v>27</v>
      </c>
      <c r="D50" s="243" t="s">
        <v>37</v>
      </c>
      <c r="E50" s="243"/>
      <c r="F50" s="228">
        <v>38</v>
      </c>
      <c r="G50" s="229"/>
      <c r="H50" s="229"/>
      <c r="I50" s="229"/>
      <c r="J50" s="230"/>
      <c r="K50" s="230"/>
      <c r="L50" s="230"/>
      <c r="M50" s="230"/>
    </row>
    <row r="51" spans="1:13" ht="15.75" customHeight="1" thickBot="1" x14ac:dyDescent="0.25">
      <c r="A51" s="222"/>
      <c r="B51" s="220"/>
      <c r="C51" s="69" t="s">
        <v>28</v>
      </c>
      <c r="D51" s="243" t="s">
        <v>133</v>
      </c>
      <c r="E51" s="243"/>
      <c r="F51" s="228">
        <v>39</v>
      </c>
      <c r="G51" s="229"/>
      <c r="H51" s="229"/>
      <c r="I51" s="229"/>
      <c r="J51" s="230"/>
      <c r="K51" s="230"/>
      <c r="L51" s="230"/>
      <c r="M51" s="230"/>
    </row>
    <row r="52" spans="1:13" ht="15.75" customHeight="1" thickBot="1" x14ac:dyDescent="0.25">
      <c r="A52" s="222"/>
      <c r="B52" s="220"/>
      <c r="C52" s="69" t="s">
        <v>30</v>
      </c>
      <c r="D52" s="243" t="s">
        <v>134</v>
      </c>
      <c r="E52" s="243"/>
      <c r="F52" s="228">
        <v>40</v>
      </c>
      <c r="G52" s="229"/>
      <c r="H52" s="229"/>
      <c r="I52" s="229"/>
      <c r="J52" s="230"/>
      <c r="K52" s="230"/>
      <c r="L52" s="230"/>
      <c r="M52" s="230"/>
    </row>
    <row r="53" spans="1:13" ht="15.75" customHeight="1" thickBot="1" x14ac:dyDescent="0.25">
      <c r="A53" s="222"/>
      <c r="B53" s="220"/>
      <c r="C53" s="69" t="s">
        <v>32</v>
      </c>
      <c r="D53" s="243" t="s">
        <v>45</v>
      </c>
      <c r="E53" s="243"/>
      <c r="F53" s="228">
        <v>41</v>
      </c>
      <c r="G53" s="229"/>
      <c r="H53" s="229"/>
      <c r="I53" s="229"/>
      <c r="J53" s="230"/>
      <c r="K53" s="230"/>
      <c r="L53" s="230"/>
      <c r="M53" s="230"/>
    </row>
    <row r="54" spans="1:13" ht="15.75" customHeight="1" thickBot="1" x14ac:dyDescent="0.25">
      <c r="A54" s="222"/>
      <c r="B54" s="220"/>
      <c r="C54" s="69" t="s">
        <v>33</v>
      </c>
      <c r="D54" s="243" t="s">
        <v>46</v>
      </c>
      <c r="E54" s="243"/>
      <c r="F54" s="228">
        <v>42</v>
      </c>
      <c r="G54" s="229"/>
      <c r="H54" s="229"/>
      <c r="I54" s="229"/>
      <c r="J54" s="230"/>
      <c r="K54" s="230"/>
      <c r="L54" s="230"/>
      <c r="M54" s="230"/>
    </row>
    <row r="55" spans="1:13" ht="18.75" customHeight="1" thickBot="1" x14ac:dyDescent="0.25">
      <c r="A55" s="222" t="s">
        <v>24</v>
      </c>
      <c r="B55" s="220"/>
      <c r="C55" s="69"/>
      <c r="D55" s="243" t="s">
        <v>12</v>
      </c>
      <c r="E55" s="243"/>
      <c r="F55" s="228">
        <v>43</v>
      </c>
      <c r="G55" s="229">
        <v>67</v>
      </c>
      <c r="H55" s="229">
        <v>0</v>
      </c>
      <c r="I55" s="229">
        <f>H55/G55*100</f>
        <v>0</v>
      </c>
      <c r="J55" s="230">
        <v>209</v>
      </c>
      <c r="K55" s="230">
        <v>314</v>
      </c>
      <c r="L55" s="230"/>
      <c r="M55" s="230">
        <f>K55/J55*100</f>
        <v>150.23923444976077</v>
      </c>
    </row>
    <row r="56" spans="1:13" ht="15.75" customHeight="1" thickBot="1" x14ac:dyDescent="0.25">
      <c r="A56" s="222"/>
      <c r="B56" s="220">
        <v>1</v>
      </c>
      <c r="C56" s="69"/>
      <c r="D56" s="243" t="s">
        <v>13</v>
      </c>
      <c r="E56" s="243"/>
      <c r="F56" s="228">
        <v>44</v>
      </c>
      <c r="G56" s="229"/>
      <c r="H56" s="229"/>
      <c r="I56" s="229"/>
      <c r="J56" s="230"/>
      <c r="K56" s="230"/>
      <c r="L56" s="230"/>
      <c r="M56" s="230"/>
    </row>
    <row r="57" spans="1:13" ht="29.25" customHeight="1" thickBot="1" x14ac:dyDescent="0.25">
      <c r="A57" s="222"/>
      <c r="B57" s="220"/>
      <c r="C57" s="69"/>
      <c r="D57" s="221"/>
      <c r="E57" s="221" t="s">
        <v>254</v>
      </c>
      <c r="F57" s="228">
        <v>45</v>
      </c>
      <c r="G57" s="229"/>
      <c r="H57" s="229"/>
      <c r="I57" s="229"/>
      <c r="J57" s="230"/>
      <c r="K57" s="230"/>
      <c r="L57" s="230"/>
      <c r="M57" s="230"/>
    </row>
    <row r="58" spans="1:13" ht="15.75" customHeight="1" thickBot="1" x14ac:dyDescent="0.25">
      <c r="A58" s="222" t="s">
        <v>25</v>
      </c>
      <c r="B58" s="220"/>
      <c r="C58" s="69"/>
      <c r="D58" s="243" t="s">
        <v>121</v>
      </c>
      <c r="E58" s="243"/>
      <c r="F58" s="228">
        <v>46</v>
      </c>
      <c r="G58" s="229">
        <v>28</v>
      </c>
      <c r="H58" s="229"/>
      <c r="I58" s="229">
        <f>H58/G58*100</f>
        <v>0</v>
      </c>
      <c r="J58" s="230">
        <v>0</v>
      </c>
      <c r="K58" s="230">
        <v>0</v>
      </c>
      <c r="L58" s="230">
        <v>0</v>
      </c>
      <c r="M58" s="230">
        <v>0</v>
      </c>
    </row>
    <row r="59" spans="1:13" ht="15" customHeight="1" thickBot="1" x14ac:dyDescent="0.25">
      <c r="A59" s="222" t="s">
        <v>65</v>
      </c>
      <c r="B59" s="236"/>
      <c r="C59" s="69"/>
      <c r="D59" s="243" t="s">
        <v>14</v>
      </c>
      <c r="E59" s="243"/>
      <c r="F59" s="228">
        <v>47</v>
      </c>
      <c r="G59" s="229"/>
      <c r="H59" s="229"/>
      <c r="I59" s="229"/>
      <c r="J59" s="230"/>
      <c r="K59" s="230"/>
      <c r="L59" s="230"/>
      <c r="M59" s="230"/>
    </row>
    <row r="60" spans="1:13" ht="18.75" customHeight="1" thickBot="1" x14ac:dyDescent="0.25">
      <c r="A60" s="242"/>
      <c r="B60" s="220">
        <v>1</v>
      </c>
      <c r="C60" s="69"/>
      <c r="D60" s="243" t="s">
        <v>109</v>
      </c>
      <c r="E60" s="243"/>
      <c r="F60" s="228">
        <v>48</v>
      </c>
      <c r="G60" s="229">
        <v>186</v>
      </c>
      <c r="H60" s="229">
        <f>ANEXA2!R166</f>
        <v>248</v>
      </c>
      <c r="I60" s="229">
        <f>H60/G60*100</f>
        <v>133.33333333333331</v>
      </c>
      <c r="J60" s="229">
        <v>180</v>
      </c>
      <c r="K60" s="229">
        <v>180</v>
      </c>
      <c r="L60" s="230">
        <f>J60/H60*100</f>
        <v>72.58064516129032</v>
      </c>
      <c r="M60" s="230">
        <f>K60/J60*100</f>
        <v>100</v>
      </c>
    </row>
    <row r="61" spans="1:13" ht="15.75" customHeight="1" thickBot="1" x14ac:dyDescent="0.25">
      <c r="A61" s="242"/>
      <c r="B61" s="220">
        <v>2</v>
      </c>
      <c r="C61" s="69"/>
      <c r="D61" s="243" t="s">
        <v>15</v>
      </c>
      <c r="E61" s="243"/>
      <c r="F61" s="228">
        <v>49</v>
      </c>
      <c r="G61" s="229">
        <v>178</v>
      </c>
      <c r="H61" s="229">
        <f>ANEXA2!R167</f>
        <v>201</v>
      </c>
      <c r="I61" s="229">
        <f>H61/G61*100</f>
        <v>112.92134831460675</v>
      </c>
      <c r="J61" s="229">
        <v>170</v>
      </c>
      <c r="K61" s="229">
        <v>170</v>
      </c>
      <c r="L61" s="230">
        <f>J61/H61*100</f>
        <v>84.577114427860707</v>
      </c>
      <c r="M61" s="230">
        <f>K61/J61*100</f>
        <v>100</v>
      </c>
    </row>
    <row r="62" spans="1:13" ht="39.75" customHeight="1" thickBot="1" x14ac:dyDescent="0.25">
      <c r="A62" s="242"/>
      <c r="B62" s="220">
        <v>3</v>
      </c>
      <c r="C62" s="69"/>
      <c r="D62" s="243" t="s">
        <v>339</v>
      </c>
      <c r="E62" s="243"/>
      <c r="F62" s="228">
        <v>50</v>
      </c>
      <c r="G62" s="229">
        <f>G23/G61*1000/12</f>
        <v>1595.8483146067417</v>
      </c>
      <c r="H62" s="229">
        <f>H23/H61*1000/12</f>
        <v>1970.087064676617</v>
      </c>
      <c r="I62" s="229">
        <f>H62/G62*100</f>
        <v>123.45077202165655</v>
      </c>
      <c r="J62" s="229">
        <f>J23/J61*1000/12</f>
        <v>2387.5716911764707</v>
      </c>
      <c r="K62" s="229">
        <f>K23/K61*1000/12</f>
        <v>2417.8530882352943</v>
      </c>
      <c r="L62" s="230">
        <f>J62/H62*100</f>
        <v>121.19117647058823</v>
      </c>
      <c r="M62" s="230">
        <f>K62/J62*100</f>
        <v>101.26829268292683</v>
      </c>
    </row>
    <row r="63" spans="1:13" ht="42.75" customHeight="1" thickBot="1" x14ac:dyDescent="0.25">
      <c r="A63" s="242"/>
      <c r="B63" s="220">
        <v>4</v>
      </c>
      <c r="C63" s="69"/>
      <c r="D63" s="243" t="s">
        <v>340</v>
      </c>
      <c r="E63" s="243"/>
      <c r="F63" s="228">
        <v>51</v>
      </c>
      <c r="G63" s="229">
        <f>G24/G61*1000/12</f>
        <v>1471.0248127340822</v>
      </c>
      <c r="H63" s="229">
        <f>H24/H61*1000/12</f>
        <v>1747.5124378109451</v>
      </c>
      <c r="I63" s="229">
        <f>H63/G63*100</f>
        <v>118.79557861182344</v>
      </c>
      <c r="J63" s="229">
        <f>J24/J61*1000/12</f>
        <v>2117.830882352941</v>
      </c>
      <c r="K63" s="229">
        <f>K24/K61*1000/12</f>
        <v>2144.6911764705883</v>
      </c>
      <c r="L63" s="230">
        <f>J63/H63*100</f>
        <v>121.19117647058823</v>
      </c>
      <c r="M63" s="230">
        <f>K63/J63*100</f>
        <v>101.26829268292683</v>
      </c>
    </row>
    <row r="64" spans="1:13" ht="27.75" customHeight="1" thickBot="1" x14ac:dyDescent="0.25">
      <c r="A64" s="242"/>
      <c r="B64" s="220">
        <v>5</v>
      </c>
      <c r="C64" s="69"/>
      <c r="D64" s="243" t="s">
        <v>341</v>
      </c>
      <c r="E64" s="243"/>
      <c r="F64" s="228">
        <v>52</v>
      </c>
      <c r="G64" s="229">
        <f>G13/G61</f>
        <v>25.148016853932582</v>
      </c>
      <c r="H64" s="229">
        <f>H13/H61</f>
        <v>30.452736318407961</v>
      </c>
      <c r="I64" s="229">
        <f>H64/G64*100</f>
        <v>121.09398723281768</v>
      </c>
      <c r="J64" s="229">
        <f>J13/J61</f>
        <v>36.906029411764706</v>
      </c>
      <c r="K64" s="229">
        <f>K13/K61</f>
        <v>37.374105882352943</v>
      </c>
      <c r="L64" s="230">
        <f>J64/H64*100</f>
        <v>121.19117647058823</v>
      </c>
      <c r="M64" s="230">
        <f>K64/J64*100</f>
        <v>101.26829268292683</v>
      </c>
    </row>
    <row r="65" spans="1:13" ht="29.25" customHeight="1" thickBot="1" x14ac:dyDescent="0.25">
      <c r="A65" s="242"/>
      <c r="B65" s="220">
        <v>6</v>
      </c>
      <c r="C65" s="69"/>
      <c r="D65" s="243" t="s">
        <v>342</v>
      </c>
      <c r="E65" s="243"/>
      <c r="F65" s="228">
        <v>53</v>
      </c>
      <c r="G65" s="229"/>
      <c r="H65" s="229"/>
      <c r="I65" s="229"/>
      <c r="J65" s="230"/>
      <c r="K65" s="230"/>
      <c r="L65" s="230"/>
      <c r="M65" s="230"/>
    </row>
    <row r="66" spans="1:13" ht="27.75" customHeight="1" thickBot="1" x14ac:dyDescent="0.25">
      <c r="A66" s="242"/>
      <c r="B66" s="220">
        <v>7</v>
      </c>
      <c r="C66" s="69"/>
      <c r="D66" s="243" t="s">
        <v>272</v>
      </c>
      <c r="E66" s="243"/>
      <c r="F66" s="228">
        <v>54</v>
      </c>
      <c r="G66" s="229">
        <f>G18/G12*1000</f>
        <v>957.36633516060442</v>
      </c>
      <c r="H66" s="229">
        <f>H18/H12*1000</f>
        <v>972.75653068892848</v>
      </c>
      <c r="I66" s="229">
        <f>H66/G66*100</f>
        <v>101.60755553679901</v>
      </c>
      <c r="J66" s="229">
        <f>J18/J12*1000</f>
        <v>972.75653068892848</v>
      </c>
      <c r="K66" s="229">
        <f>K18/K12*1000</f>
        <v>972.75653068892848</v>
      </c>
      <c r="L66" s="230">
        <f>J66/H66*100</f>
        <v>100</v>
      </c>
      <c r="M66" s="230">
        <f>K66/J66*100</f>
        <v>100</v>
      </c>
    </row>
    <row r="67" spans="1:13" ht="15.75" customHeight="1" thickBot="1" x14ac:dyDescent="0.25">
      <c r="A67" s="242"/>
      <c r="B67" s="220">
        <v>8</v>
      </c>
      <c r="C67" s="69"/>
      <c r="D67" s="243" t="s">
        <v>265</v>
      </c>
      <c r="E67" s="243"/>
      <c r="F67" s="228">
        <v>55</v>
      </c>
      <c r="G67" s="229">
        <v>0</v>
      </c>
      <c r="H67" s="229">
        <v>0</v>
      </c>
      <c r="I67" s="229">
        <v>0</v>
      </c>
      <c r="J67" s="230">
        <v>0</v>
      </c>
      <c r="K67" s="230">
        <v>0</v>
      </c>
      <c r="L67" s="230">
        <v>0</v>
      </c>
      <c r="M67" s="230">
        <v>0</v>
      </c>
    </row>
    <row r="68" spans="1:13" ht="15.75" customHeight="1" thickBot="1" x14ac:dyDescent="0.25">
      <c r="A68" s="242"/>
      <c r="B68" s="220">
        <v>9</v>
      </c>
      <c r="C68" s="69"/>
      <c r="D68" s="243" t="s">
        <v>266</v>
      </c>
      <c r="E68" s="244"/>
      <c r="F68" s="228">
        <v>56</v>
      </c>
      <c r="G68" s="229">
        <v>0</v>
      </c>
      <c r="H68" s="229">
        <v>0</v>
      </c>
      <c r="I68" s="229">
        <v>0</v>
      </c>
      <c r="J68" s="230">
        <v>0</v>
      </c>
      <c r="K68" s="230">
        <v>0</v>
      </c>
      <c r="L68" s="230">
        <v>0</v>
      </c>
      <c r="M68" s="230">
        <v>0</v>
      </c>
    </row>
    <row r="69" spans="1:13" ht="15.75" customHeight="1" x14ac:dyDescent="0.2">
      <c r="A69" s="223"/>
      <c r="B69" s="237"/>
      <c r="C69" s="35"/>
      <c r="D69" s="238"/>
      <c r="E69" s="238"/>
      <c r="F69" s="227"/>
      <c r="G69" s="227"/>
      <c r="H69" s="226"/>
    </row>
    <row r="70" spans="1:13" ht="15.75" customHeight="1" x14ac:dyDescent="0.2">
      <c r="A70" s="223"/>
      <c r="B70" s="237"/>
      <c r="C70" s="35"/>
      <c r="D70" s="238"/>
      <c r="E70" s="238"/>
      <c r="F70" s="227"/>
      <c r="G70" s="227"/>
      <c r="H70" s="226"/>
    </row>
    <row r="71" spans="1:13" x14ac:dyDescent="0.2">
      <c r="A71" s="237"/>
      <c r="B71" s="237"/>
      <c r="D71" s="237"/>
      <c r="E71" s="234"/>
      <c r="F71" s="227"/>
      <c r="G71" s="227"/>
      <c r="H71" s="226"/>
    </row>
    <row r="72" spans="1:13" x14ac:dyDescent="0.2">
      <c r="A72" s="257"/>
      <c r="B72" s="257"/>
      <c r="C72" s="257"/>
      <c r="D72" s="257"/>
      <c r="E72" s="257"/>
      <c r="F72" s="227"/>
      <c r="G72" s="227"/>
      <c r="H72" s="226"/>
    </row>
    <row r="73" spans="1:13" ht="47.25" customHeight="1" x14ac:dyDescent="0.2">
      <c r="A73" s="237"/>
      <c r="B73" s="237"/>
      <c r="D73" s="237"/>
      <c r="E73" s="251"/>
      <c r="F73" s="251"/>
      <c r="G73" s="249"/>
      <c r="H73" s="249"/>
      <c r="I73" s="250"/>
    </row>
    <row r="74" spans="1:13" x14ac:dyDescent="0.2">
      <c r="A74" s="237"/>
      <c r="B74" s="237"/>
      <c r="D74" s="237"/>
      <c r="E74" s="234"/>
      <c r="F74" s="227"/>
      <c r="G74" s="227"/>
      <c r="H74" s="226"/>
    </row>
    <row r="75" spans="1:13" x14ac:dyDescent="0.2">
      <c r="A75" s="237"/>
      <c r="B75" s="237"/>
      <c r="D75" s="237"/>
      <c r="E75" s="234"/>
      <c r="F75" s="227"/>
      <c r="G75" s="227"/>
      <c r="H75" s="226"/>
    </row>
    <row r="76" spans="1:13" x14ac:dyDescent="0.2">
      <c r="A76" s="247"/>
      <c r="B76" s="247"/>
      <c r="C76" s="248"/>
      <c r="D76" s="248"/>
      <c r="E76" s="248"/>
      <c r="F76" s="248"/>
      <c r="G76" s="248"/>
      <c r="H76" s="248"/>
      <c r="I76" s="248"/>
    </row>
    <row r="77" spans="1:13" x14ac:dyDescent="0.2">
      <c r="A77" s="237"/>
      <c r="B77" s="237"/>
      <c r="D77" s="237"/>
      <c r="E77" s="234"/>
      <c r="F77" s="227"/>
      <c r="G77" s="227"/>
      <c r="H77" s="226"/>
    </row>
    <row r="78" spans="1:13" x14ac:dyDescent="0.2">
      <c r="A78" s="237"/>
      <c r="B78" s="237"/>
      <c r="D78" s="237"/>
      <c r="E78" s="234"/>
      <c r="F78" s="227"/>
      <c r="G78" s="227"/>
      <c r="H78" s="226"/>
    </row>
    <row r="79" spans="1:13" x14ac:dyDescent="0.2">
      <c r="A79" s="237"/>
      <c r="B79" s="237"/>
      <c r="D79" s="237"/>
      <c r="E79" s="234"/>
      <c r="F79" s="227"/>
      <c r="G79" s="227"/>
      <c r="H79" s="226"/>
    </row>
    <row r="80" spans="1:13" x14ac:dyDescent="0.2">
      <c r="A80" s="237"/>
      <c r="B80" s="237"/>
      <c r="D80" s="237"/>
      <c r="E80" s="234"/>
      <c r="F80" s="227"/>
      <c r="G80" s="227"/>
      <c r="H80" s="226"/>
    </row>
    <row r="81" spans="1:8" x14ac:dyDescent="0.2">
      <c r="A81" s="237"/>
      <c r="B81" s="237"/>
      <c r="D81" s="237"/>
      <c r="E81" s="234"/>
      <c r="F81" s="227"/>
      <c r="G81" s="227"/>
      <c r="H81" s="226"/>
    </row>
    <row r="82" spans="1:8" x14ac:dyDescent="0.2">
      <c r="A82" s="237"/>
      <c r="B82" s="237"/>
      <c r="D82" s="237"/>
      <c r="E82" s="234"/>
      <c r="F82" s="227"/>
      <c r="G82" s="227"/>
      <c r="H82" s="226"/>
    </row>
    <row r="83" spans="1:8" x14ac:dyDescent="0.2">
      <c r="A83" s="237"/>
      <c r="B83" s="237"/>
      <c r="D83" s="237"/>
      <c r="E83" s="234"/>
      <c r="F83" s="227"/>
      <c r="G83" s="227"/>
      <c r="H83" s="226"/>
    </row>
    <row r="84" spans="1:8" x14ac:dyDescent="0.2">
      <c r="A84" s="237"/>
      <c r="B84" s="237"/>
      <c r="D84" s="237"/>
      <c r="E84" s="234"/>
      <c r="F84" s="227"/>
      <c r="G84" s="227"/>
      <c r="H84" s="226"/>
    </row>
    <row r="85" spans="1:8" x14ac:dyDescent="0.2">
      <c r="A85" s="237"/>
      <c r="B85" s="237"/>
      <c r="D85" s="237"/>
      <c r="E85" s="234"/>
      <c r="F85" s="227"/>
      <c r="G85" s="227"/>
      <c r="H85" s="226"/>
    </row>
    <row r="86" spans="1:8" x14ac:dyDescent="0.2">
      <c r="A86" s="237"/>
      <c r="B86" s="237"/>
      <c r="D86" s="237"/>
      <c r="E86" s="234"/>
      <c r="F86" s="227"/>
      <c r="G86" s="227"/>
      <c r="H86" s="226"/>
    </row>
    <row r="87" spans="1:8" x14ac:dyDescent="0.2">
      <c r="A87" s="237"/>
      <c r="B87" s="237"/>
      <c r="D87" s="237"/>
      <c r="E87" s="234"/>
      <c r="F87" s="227"/>
      <c r="G87" s="227"/>
      <c r="H87" s="226"/>
    </row>
    <row r="88" spans="1:8" x14ac:dyDescent="0.2">
      <c r="A88" s="237"/>
      <c r="B88" s="237"/>
      <c r="D88" s="237"/>
      <c r="E88" s="234"/>
      <c r="F88" s="227"/>
      <c r="G88" s="227"/>
      <c r="H88" s="226"/>
    </row>
    <row r="89" spans="1:8" x14ac:dyDescent="0.2">
      <c r="A89" s="237"/>
      <c r="B89" s="237"/>
      <c r="D89" s="237"/>
      <c r="E89" s="234"/>
      <c r="F89" s="227"/>
      <c r="G89" s="227"/>
      <c r="H89" s="226"/>
    </row>
    <row r="90" spans="1:8" x14ac:dyDescent="0.2">
      <c r="A90" s="237"/>
      <c r="B90" s="237"/>
      <c r="D90" s="237"/>
      <c r="E90" s="234"/>
      <c r="F90" s="227"/>
      <c r="G90" s="227"/>
      <c r="H90" s="226"/>
    </row>
    <row r="91" spans="1:8" x14ac:dyDescent="0.2">
      <c r="A91" s="237"/>
      <c r="B91" s="237"/>
      <c r="D91" s="237"/>
      <c r="E91" s="234"/>
      <c r="F91" s="227"/>
      <c r="G91" s="227"/>
      <c r="H91" s="226"/>
    </row>
    <row r="92" spans="1:8" x14ac:dyDescent="0.2">
      <c r="A92" s="237"/>
      <c r="B92" s="237"/>
      <c r="D92" s="237"/>
      <c r="E92" s="234"/>
      <c r="F92" s="227"/>
      <c r="G92" s="227"/>
      <c r="H92" s="226"/>
    </row>
    <row r="93" spans="1:8" x14ac:dyDescent="0.2">
      <c r="A93" s="237"/>
      <c r="B93" s="237"/>
      <c r="D93" s="237"/>
      <c r="E93" s="234"/>
      <c r="F93" s="227"/>
      <c r="G93" s="227"/>
      <c r="H93" s="226"/>
    </row>
    <row r="94" spans="1:8" x14ac:dyDescent="0.2">
      <c r="A94" s="237"/>
      <c r="B94" s="237"/>
      <c r="D94" s="237"/>
      <c r="E94" s="234"/>
      <c r="F94" s="227"/>
      <c r="G94" s="227"/>
      <c r="H94" s="226"/>
    </row>
    <row r="95" spans="1:8" x14ac:dyDescent="0.2">
      <c r="A95" s="237"/>
      <c r="B95" s="237"/>
      <c r="D95" s="237"/>
      <c r="E95" s="234"/>
      <c r="F95" s="227"/>
      <c r="G95" s="227"/>
      <c r="H95" s="226"/>
    </row>
    <row r="96" spans="1:8" x14ac:dyDescent="0.2">
      <c r="A96" s="237"/>
      <c r="B96" s="237"/>
      <c r="D96" s="237"/>
      <c r="E96" s="234"/>
      <c r="F96" s="227"/>
      <c r="G96" s="227"/>
      <c r="H96" s="226"/>
    </row>
    <row r="97" spans="1:8" x14ac:dyDescent="0.2">
      <c r="A97" s="237"/>
      <c r="B97" s="237"/>
      <c r="D97" s="237"/>
      <c r="E97" s="234"/>
      <c r="F97" s="227"/>
      <c r="G97" s="227"/>
      <c r="H97" s="226"/>
    </row>
    <row r="98" spans="1:8" x14ac:dyDescent="0.2">
      <c r="A98" s="237"/>
      <c r="B98" s="237"/>
      <c r="D98" s="237"/>
      <c r="E98" s="234"/>
      <c r="F98" s="227"/>
      <c r="G98" s="227"/>
      <c r="H98" s="226"/>
    </row>
    <row r="99" spans="1:8" x14ac:dyDescent="0.2">
      <c r="A99" s="237"/>
      <c r="B99" s="237"/>
      <c r="D99" s="237"/>
      <c r="E99" s="234"/>
      <c r="F99" s="227"/>
      <c r="G99" s="227"/>
      <c r="H99" s="226"/>
    </row>
    <row r="100" spans="1:8" x14ac:dyDescent="0.2">
      <c r="A100" s="237"/>
      <c r="B100" s="237"/>
      <c r="D100" s="237"/>
      <c r="E100" s="234"/>
      <c r="F100" s="227"/>
      <c r="G100" s="227"/>
      <c r="H100" s="226"/>
    </row>
    <row r="101" spans="1:8" x14ac:dyDescent="0.2">
      <c r="A101" s="237"/>
      <c r="B101" s="237"/>
      <c r="D101" s="237"/>
      <c r="E101" s="234"/>
      <c r="F101" s="227"/>
      <c r="G101" s="227"/>
      <c r="H101" s="226"/>
    </row>
    <row r="102" spans="1:8" x14ac:dyDescent="0.2">
      <c r="A102" s="257" t="s">
        <v>402</v>
      </c>
      <c r="B102" s="257"/>
      <c r="C102" s="257"/>
      <c r="D102" s="257"/>
      <c r="E102" s="257"/>
      <c r="F102" s="257"/>
      <c r="G102" s="227"/>
      <c r="H102" s="226"/>
    </row>
    <row r="103" spans="1:8" x14ac:dyDescent="0.2">
      <c r="A103" s="237"/>
      <c r="B103" s="237"/>
      <c r="D103" s="237"/>
      <c r="E103" s="234"/>
      <c r="F103" s="227"/>
      <c r="G103" s="227"/>
      <c r="H103" s="226"/>
    </row>
    <row r="104" spans="1:8" x14ac:dyDescent="0.2">
      <c r="A104" s="237"/>
      <c r="B104" s="237"/>
      <c r="D104" s="237"/>
      <c r="E104" s="234"/>
      <c r="F104" s="227"/>
      <c r="G104" s="227"/>
      <c r="H104" s="226"/>
    </row>
    <row r="105" spans="1:8" x14ac:dyDescent="0.2">
      <c r="A105" s="237"/>
      <c r="B105" s="237"/>
      <c r="D105" s="237"/>
      <c r="E105" s="234"/>
      <c r="F105" s="227"/>
      <c r="G105" s="227"/>
      <c r="H105" s="226"/>
    </row>
    <row r="106" spans="1:8" x14ac:dyDescent="0.2">
      <c r="A106" s="237"/>
      <c r="B106" s="237"/>
      <c r="D106" s="237"/>
      <c r="E106" s="234"/>
      <c r="F106" s="227"/>
      <c r="G106" s="227"/>
      <c r="H106" s="226"/>
    </row>
    <row r="107" spans="1:8" x14ac:dyDescent="0.2">
      <c r="A107" s="237"/>
      <c r="B107" s="237"/>
      <c r="D107" s="237"/>
      <c r="E107" s="234"/>
      <c r="F107" s="227"/>
      <c r="G107" s="227"/>
      <c r="H107" s="226"/>
    </row>
    <row r="108" spans="1:8" x14ac:dyDescent="0.2">
      <c r="A108" s="237"/>
      <c r="B108" s="237"/>
      <c r="D108" s="237"/>
      <c r="E108" s="234"/>
      <c r="F108" s="227"/>
      <c r="G108" s="227"/>
      <c r="H108" s="226"/>
    </row>
    <row r="109" spans="1:8" x14ac:dyDescent="0.2">
      <c r="A109" s="237"/>
      <c r="B109" s="237"/>
      <c r="D109" s="237"/>
      <c r="E109" s="234"/>
      <c r="F109" s="227"/>
      <c r="G109" s="227"/>
      <c r="H109" s="226"/>
    </row>
    <row r="110" spans="1:8" x14ac:dyDescent="0.2">
      <c r="A110" s="237"/>
      <c r="B110" s="237"/>
      <c r="D110" s="237"/>
      <c r="E110" s="234"/>
      <c r="F110" s="227"/>
      <c r="G110" s="227"/>
      <c r="H110" s="226"/>
    </row>
    <row r="111" spans="1:8" x14ac:dyDescent="0.2">
      <c r="A111" s="237"/>
      <c r="B111" s="237"/>
      <c r="D111" s="237"/>
      <c r="E111" s="234"/>
      <c r="F111" s="227"/>
      <c r="G111" s="227"/>
      <c r="H111" s="226"/>
    </row>
    <row r="112" spans="1:8" x14ac:dyDescent="0.2">
      <c r="A112" s="237"/>
      <c r="B112" s="237"/>
      <c r="D112" s="237"/>
      <c r="E112" s="234"/>
      <c r="F112" s="227"/>
      <c r="G112" s="227"/>
      <c r="H112" s="226"/>
    </row>
    <row r="113" spans="1:8" x14ac:dyDescent="0.2">
      <c r="A113" s="237"/>
      <c r="B113" s="237"/>
      <c r="D113" s="237"/>
      <c r="E113" s="234"/>
      <c r="F113" s="227"/>
      <c r="G113" s="227"/>
      <c r="H113" s="226"/>
    </row>
    <row r="114" spans="1:8" x14ac:dyDescent="0.2">
      <c r="A114" s="237"/>
      <c r="B114" s="237"/>
      <c r="D114" s="237"/>
      <c r="E114" s="234"/>
      <c r="F114" s="227"/>
      <c r="G114" s="227"/>
      <c r="H114" s="226"/>
    </row>
    <row r="115" spans="1:8" x14ac:dyDescent="0.2">
      <c r="A115" s="237"/>
      <c r="B115" s="237"/>
      <c r="D115" s="237"/>
      <c r="E115" s="234"/>
      <c r="F115" s="227"/>
      <c r="G115" s="227"/>
      <c r="H115" s="226"/>
    </row>
    <row r="116" spans="1:8" x14ac:dyDescent="0.2">
      <c r="A116" s="237"/>
      <c r="B116" s="237"/>
      <c r="D116" s="237"/>
      <c r="E116" s="234"/>
      <c r="F116" s="227"/>
      <c r="G116" s="227"/>
      <c r="H116" s="226"/>
    </row>
    <row r="117" spans="1:8" x14ac:dyDescent="0.2">
      <c r="A117" s="237"/>
      <c r="B117" s="237"/>
      <c r="D117" s="237"/>
      <c r="E117" s="234"/>
      <c r="F117" s="227"/>
      <c r="G117" s="227"/>
      <c r="H117" s="226"/>
    </row>
    <row r="118" spans="1:8" x14ac:dyDescent="0.2">
      <c r="A118" s="237"/>
      <c r="B118" s="237"/>
      <c r="D118" s="237"/>
      <c r="E118" s="234"/>
      <c r="F118" s="227"/>
      <c r="G118" s="227"/>
      <c r="H118" s="226"/>
    </row>
    <row r="119" spans="1:8" x14ac:dyDescent="0.2">
      <c r="A119" s="237"/>
      <c r="B119" s="237"/>
      <c r="D119" s="237"/>
      <c r="E119" s="234"/>
      <c r="F119" s="227"/>
      <c r="G119" s="227"/>
      <c r="H119" s="226"/>
    </row>
    <row r="120" spans="1:8" x14ac:dyDescent="0.2">
      <c r="A120" s="237"/>
      <c r="B120" s="237"/>
      <c r="D120" s="237"/>
      <c r="E120" s="234"/>
      <c r="F120" s="227"/>
      <c r="G120" s="227"/>
      <c r="H120" s="226"/>
    </row>
    <row r="121" spans="1:8" x14ac:dyDescent="0.2">
      <c r="A121" s="237"/>
      <c r="B121" s="237"/>
      <c r="D121" s="237"/>
      <c r="E121" s="234"/>
      <c r="F121" s="227"/>
      <c r="G121" s="227"/>
      <c r="H121" s="226"/>
    </row>
    <row r="122" spans="1:8" x14ac:dyDescent="0.2">
      <c r="A122" s="237"/>
      <c r="B122" s="237"/>
      <c r="D122" s="237"/>
      <c r="E122" s="234"/>
      <c r="F122" s="227"/>
      <c r="G122" s="227"/>
      <c r="H122" s="226"/>
    </row>
    <row r="123" spans="1:8" x14ac:dyDescent="0.2">
      <c r="A123" s="237"/>
      <c r="B123" s="237"/>
      <c r="D123" s="237"/>
      <c r="E123" s="234"/>
      <c r="F123" s="227"/>
      <c r="G123" s="227"/>
      <c r="H123" s="226"/>
    </row>
    <row r="124" spans="1:8" x14ac:dyDescent="0.2">
      <c r="A124" s="237"/>
      <c r="B124" s="237"/>
      <c r="D124" s="237"/>
      <c r="E124" s="234"/>
      <c r="F124" s="227"/>
      <c r="G124" s="227"/>
      <c r="H124" s="226"/>
    </row>
    <row r="125" spans="1:8" x14ac:dyDescent="0.2">
      <c r="A125" s="237"/>
      <c r="B125" s="237"/>
      <c r="D125" s="237"/>
      <c r="E125" s="234"/>
      <c r="F125" s="227"/>
      <c r="G125" s="227"/>
      <c r="H125" s="226"/>
    </row>
    <row r="126" spans="1:8" x14ac:dyDescent="0.2">
      <c r="A126" s="237"/>
      <c r="B126" s="237"/>
      <c r="D126" s="237"/>
      <c r="E126" s="234"/>
      <c r="F126" s="227"/>
      <c r="G126" s="227"/>
      <c r="H126" s="226"/>
    </row>
    <row r="127" spans="1:8" x14ac:dyDescent="0.2">
      <c r="A127" s="237"/>
      <c r="B127" s="237"/>
      <c r="D127" s="237"/>
      <c r="E127" s="234"/>
      <c r="F127" s="227"/>
      <c r="G127" s="227"/>
      <c r="H127" s="226"/>
    </row>
    <row r="128" spans="1:8" x14ac:dyDescent="0.2">
      <c r="A128" s="237"/>
      <c r="B128" s="237"/>
      <c r="D128" s="237"/>
      <c r="E128" s="234"/>
      <c r="F128" s="227"/>
      <c r="G128" s="227"/>
      <c r="H128" s="226"/>
    </row>
    <row r="129" spans="1:8" x14ac:dyDescent="0.2">
      <c r="A129" s="237"/>
      <c r="B129" s="237"/>
      <c r="D129" s="237"/>
      <c r="E129" s="234"/>
      <c r="F129" s="227"/>
      <c r="G129" s="227"/>
      <c r="H129" s="226"/>
    </row>
    <row r="130" spans="1:8" x14ac:dyDescent="0.2">
      <c r="A130" s="237"/>
      <c r="B130" s="237"/>
      <c r="D130" s="237"/>
      <c r="E130" s="234"/>
      <c r="F130" s="227"/>
      <c r="G130" s="227"/>
      <c r="H130" s="226"/>
    </row>
    <row r="131" spans="1:8" x14ac:dyDescent="0.2">
      <c r="A131" s="237"/>
      <c r="B131" s="237"/>
      <c r="D131" s="237"/>
      <c r="E131" s="234"/>
      <c r="F131" s="227"/>
      <c r="G131" s="227"/>
      <c r="H131" s="226"/>
    </row>
    <row r="132" spans="1:8" x14ac:dyDescent="0.2">
      <c r="A132" s="237"/>
      <c r="B132" s="237"/>
      <c r="D132" s="237"/>
      <c r="E132" s="234"/>
      <c r="F132" s="227"/>
      <c r="G132" s="227"/>
      <c r="H132" s="226"/>
    </row>
    <row r="133" spans="1:8" x14ac:dyDescent="0.2">
      <c r="A133" s="237"/>
      <c r="B133" s="237"/>
      <c r="D133" s="237"/>
      <c r="E133" s="234"/>
      <c r="F133" s="227"/>
      <c r="G133" s="227"/>
      <c r="H133" s="226"/>
    </row>
    <row r="134" spans="1:8" x14ac:dyDescent="0.2">
      <c r="A134" s="237"/>
      <c r="B134" s="237"/>
      <c r="D134" s="237"/>
      <c r="E134" s="234"/>
      <c r="F134" s="227"/>
      <c r="G134" s="227"/>
      <c r="H134" s="226"/>
    </row>
    <row r="135" spans="1:8" x14ac:dyDescent="0.2">
      <c r="A135" s="237"/>
      <c r="B135" s="237"/>
      <c r="D135" s="237"/>
      <c r="E135" s="234"/>
      <c r="F135" s="227"/>
      <c r="G135" s="227"/>
      <c r="H135" s="226"/>
    </row>
    <row r="136" spans="1:8" x14ac:dyDescent="0.2">
      <c r="A136" s="237"/>
      <c r="B136" s="237"/>
      <c r="D136" s="237"/>
      <c r="E136" s="234"/>
      <c r="F136" s="227"/>
      <c r="G136" s="227"/>
      <c r="H136" s="226"/>
    </row>
    <row r="137" spans="1:8" x14ac:dyDescent="0.2">
      <c r="A137" s="237"/>
      <c r="B137" s="237"/>
      <c r="D137" s="237"/>
      <c r="E137" s="234"/>
      <c r="F137" s="227"/>
      <c r="G137" s="227"/>
      <c r="H137" s="226"/>
    </row>
    <row r="138" spans="1:8" x14ac:dyDescent="0.2">
      <c r="A138" s="237"/>
      <c r="B138" s="237"/>
      <c r="D138" s="237"/>
      <c r="E138" s="234"/>
      <c r="F138" s="227"/>
      <c r="G138" s="227"/>
      <c r="H138" s="226"/>
    </row>
    <row r="139" spans="1:8" x14ac:dyDescent="0.2">
      <c r="A139" s="237"/>
      <c r="B139" s="237"/>
      <c r="D139" s="237"/>
      <c r="E139" s="234"/>
      <c r="F139" s="227"/>
      <c r="G139" s="227"/>
      <c r="H139" s="226"/>
    </row>
    <row r="140" spans="1:8" x14ac:dyDescent="0.2">
      <c r="A140" s="237"/>
      <c r="B140" s="237"/>
      <c r="D140" s="237"/>
      <c r="E140" s="234"/>
      <c r="F140" s="227"/>
      <c r="G140" s="227"/>
      <c r="H140" s="226"/>
    </row>
    <row r="141" spans="1:8" x14ac:dyDescent="0.2">
      <c r="A141" s="237"/>
      <c r="B141" s="237"/>
      <c r="D141" s="237"/>
      <c r="E141" s="234"/>
      <c r="F141" s="227"/>
      <c r="G141" s="227"/>
      <c r="H141" s="226"/>
    </row>
    <row r="142" spans="1:8" x14ac:dyDescent="0.2">
      <c r="A142" s="237"/>
      <c r="B142" s="237"/>
      <c r="D142" s="237"/>
      <c r="E142" s="234"/>
      <c r="F142" s="227"/>
      <c r="G142" s="227"/>
      <c r="H142" s="226"/>
    </row>
    <row r="143" spans="1:8" x14ac:dyDescent="0.2">
      <c r="A143" s="237"/>
      <c r="B143" s="237"/>
      <c r="D143" s="237"/>
      <c r="E143" s="234"/>
      <c r="F143" s="227"/>
      <c r="G143" s="227"/>
      <c r="H143" s="226"/>
    </row>
    <row r="144" spans="1:8" x14ac:dyDescent="0.2">
      <c r="A144" s="237"/>
      <c r="B144" s="237"/>
      <c r="D144" s="237"/>
      <c r="E144" s="234"/>
      <c r="F144" s="227"/>
      <c r="G144" s="227"/>
      <c r="H144" s="226"/>
    </row>
    <row r="145" spans="1:8" x14ac:dyDescent="0.2">
      <c r="A145" s="237"/>
      <c r="B145" s="237"/>
      <c r="D145" s="237"/>
      <c r="E145" s="234"/>
      <c r="F145" s="227"/>
      <c r="G145" s="227"/>
      <c r="H145" s="226"/>
    </row>
    <row r="146" spans="1:8" x14ac:dyDescent="0.2">
      <c r="A146" s="237"/>
      <c r="B146" s="237"/>
      <c r="D146" s="237"/>
      <c r="E146" s="234"/>
      <c r="F146" s="227"/>
      <c r="G146" s="227"/>
      <c r="H146" s="226"/>
    </row>
    <row r="147" spans="1:8" x14ac:dyDescent="0.2">
      <c r="A147" s="237"/>
      <c r="B147" s="237"/>
      <c r="D147" s="237"/>
      <c r="E147" s="234"/>
      <c r="F147" s="227"/>
      <c r="G147" s="227"/>
      <c r="H147" s="226"/>
    </row>
    <row r="148" spans="1:8" x14ac:dyDescent="0.2">
      <c r="A148" s="237"/>
      <c r="B148" s="237"/>
      <c r="D148" s="237"/>
      <c r="E148" s="234"/>
      <c r="F148" s="227"/>
      <c r="G148" s="227"/>
      <c r="H148" s="226"/>
    </row>
    <row r="149" spans="1:8" x14ac:dyDescent="0.2">
      <c r="A149" s="237"/>
      <c r="B149" s="237"/>
      <c r="D149" s="237"/>
      <c r="E149" s="234"/>
      <c r="F149" s="227"/>
      <c r="G149" s="227"/>
      <c r="H149" s="226"/>
    </row>
    <row r="150" spans="1:8" x14ac:dyDescent="0.2">
      <c r="A150" s="237"/>
      <c r="B150" s="237"/>
      <c r="D150" s="237"/>
      <c r="E150" s="234"/>
      <c r="F150" s="227"/>
      <c r="G150" s="227"/>
      <c r="H150" s="226"/>
    </row>
    <row r="151" spans="1:8" x14ac:dyDescent="0.2">
      <c r="A151" s="237"/>
      <c r="B151" s="237"/>
      <c r="D151" s="237"/>
      <c r="E151" s="234"/>
      <c r="F151" s="227"/>
      <c r="G151" s="227"/>
      <c r="H151" s="226"/>
    </row>
    <row r="152" spans="1:8" x14ac:dyDescent="0.2">
      <c r="A152" s="237"/>
      <c r="B152" s="237"/>
      <c r="D152" s="237"/>
      <c r="E152" s="234"/>
      <c r="F152" s="227"/>
      <c r="G152" s="227"/>
      <c r="H152" s="226"/>
    </row>
    <row r="153" spans="1:8" x14ac:dyDescent="0.2">
      <c r="A153" s="237"/>
      <c r="B153" s="237"/>
      <c r="D153" s="237"/>
      <c r="E153" s="234"/>
      <c r="F153" s="227"/>
      <c r="G153" s="227"/>
      <c r="H153" s="226"/>
    </row>
    <row r="154" spans="1:8" x14ac:dyDescent="0.2">
      <c r="A154" s="237"/>
      <c r="B154" s="237"/>
      <c r="D154" s="237"/>
      <c r="E154" s="234"/>
      <c r="F154" s="227"/>
      <c r="G154" s="227"/>
      <c r="H154" s="226"/>
    </row>
    <row r="155" spans="1:8" x14ac:dyDescent="0.2">
      <c r="A155" s="237"/>
      <c r="B155" s="237"/>
      <c r="D155" s="237"/>
      <c r="E155" s="234"/>
      <c r="F155" s="227"/>
      <c r="G155" s="227"/>
      <c r="H155" s="226"/>
    </row>
    <row r="156" spans="1:8" x14ac:dyDescent="0.2">
      <c r="A156" s="237"/>
      <c r="B156" s="237"/>
      <c r="D156" s="237"/>
      <c r="E156" s="234"/>
      <c r="F156" s="227"/>
      <c r="G156" s="227"/>
      <c r="H156" s="226"/>
    </row>
    <row r="157" spans="1:8" x14ac:dyDescent="0.2">
      <c r="A157" s="237"/>
      <c r="B157" s="237"/>
      <c r="D157" s="237"/>
      <c r="E157" s="234"/>
      <c r="F157" s="227"/>
      <c r="G157" s="227"/>
      <c r="H157" s="226"/>
    </row>
    <row r="158" spans="1:8" x14ac:dyDescent="0.2">
      <c r="A158" s="237"/>
      <c r="B158" s="237"/>
      <c r="D158" s="237"/>
      <c r="E158" s="234"/>
      <c r="F158" s="227"/>
      <c r="G158" s="227"/>
      <c r="H158" s="226"/>
    </row>
    <row r="159" spans="1:8" x14ac:dyDescent="0.2">
      <c r="A159" s="237"/>
      <c r="B159" s="237"/>
      <c r="D159" s="237"/>
      <c r="E159" s="234"/>
      <c r="F159" s="227"/>
      <c r="G159" s="227"/>
      <c r="H159" s="226"/>
    </row>
    <row r="160" spans="1:8" x14ac:dyDescent="0.2">
      <c r="A160" s="237"/>
      <c r="B160" s="237"/>
      <c r="D160" s="237"/>
      <c r="E160" s="234"/>
      <c r="F160" s="227"/>
      <c r="G160" s="227"/>
      <c r="H160" s="226"/>
    </row>
    <row r="161" spans="1:8" x14ac:dyDescent="0.2">
      <c r="A161" s="237"/>
      <c r="B161" s="237"/>
      <c r="D161" s="237"/>
      <c r="E161" s="234"/>
      <c r="F161" s="227"/>
      <c r="G161" s="227"/>
      <c r="H161" s="226"/>
    </row>
    <row r="162" spans="1:8" x14ac:dyDescent="0.2">
      <c r="A162" s="237"/>
      <c r="B162" s="237"/>
      <c r="D162" s="237"/>
      <c r="E162" s="234"/>
      <c r="F162" s="227"/>
      <c r="G162" s="227"/>
      <c r="H162" s="226"/>
    </row>
    <row r="163" spans="1:8" x14ac:dyDescent="0.2">
      <c r="A163" s="237"/>
      <c r="B163" s="237"/>
      <c r="D163" s="237"/>
      <c r="E163" s="234"/>
      <c r="F163" s="227"/>
      <c r="G163" s="227"/>
      <c r="H163" s="226"/>
    </row>
    <row r="164" spans="1:8" x14ac:dyDescent="0.2">
      <c r="A164" s="237"/>
      <c r="B164" s="237"/>
      <c r="D164" s="237"/>
      <c r="E164" s="234"/>
      <c r="F164" s="227"/>
      <c r="G164" s="227"/>
      <c r="H164" s="226"/>
    </row>
    <row r="165" spans="1:8" x14ac:dyDescent="0.2">
      <c r="A165" s="237"/>
      <c r="B165" s="237"/>
      <c r="D165" s="237"/>
      <c r="E165" s="234"/>
      <c r="F165" s="227"/>
      <c r="G165" s="227"/>
      <c r="H165" s="226"/>
    </row>
    <row r="166" spans="1:8" x14ac:dyDescent="0.2">
      <c r="A166" s="237"/>
      <c r="B166" s="237"/>
      <c r="D166" s="237"/>
      <c r="E166" s="234"/>
      <c r="F166" s="227"/>
      <c r="G166" s="227"/>
      <c r="H166" s="226"/>
    </row>
    <row r="167" spans="1:8" x14ac:dyDescent="0.2">
      <c r="A167" s="237"/>
      <c r="B167" s="237"/>
      <c r="D167" s="237"/>
      <c r="E167" s="234"/>
      <c r="F167" s="227"/>
      <c r="G167" s="227"/>
      <c r="H167" s="226"/>
    </row>
    <row r="168" spans="1:8" x14ac:dyDescent="0.2">
      <c r="A168" s="237"/>
      <c r="B168" s="237"/>
      <c r="D168" s="237"/>
      <c r="E168" s="234"/>
      <c r="F168" s="227"/>
      <c r="G168" s="227"/>
      <c r="H168" s="226"/>
    </row>
    <row r="169" spans="1:8" x14ac:dyDescent="0.2">
      <c r="A169" s="237"/>
      <c r="B169" s="237"/>
      <c r="D169" s="237"/>
      <c r="E169" s="234"/>
      <c r="F169" s="227"/>
      <c r="G169" s="227"/>
      <c r="H169" s="226"/>
    </row>
    <row r="170" spans="1:8" x14ac:dyDescent="0.2">
      <c r="A170" s="237"/>
      <c r="B170" s="237"/>
      <c r="D170" s="237"/>
      <c r="E170" s="234"/>
      <c r="F170" s="227"/>
      <c r="G170" s="227"/>
      <c r="H170" s="226"/>
    </row>
    <row r="171" spans="1:8" x14ac:dyDescent="0.2">
      <c r="A171" s="237"/>
      <c r="B171" s="237"/>
      <c r="D171" s="237"/>
      <c r="E171" s="234"/>
      <c r="F171" s="227"/>
      <c r="G171" s="227"/>
      <c r="H171" s="226"/>
    </row>
    <row r="172" spans="1:8" x14ac:dyDescent="0.2">
      <c r="A172" s="237"/>
      <c r="B172" s="237"/>
      <c r="D172" s="237"/>
      <c r="E172" s="234"/>
      <c r="F172" s="227"/>
      <c r="G172" s="227"/>
      <c r="H172" s="226"/>
    </row>
    <row r="173" spans="1:8" x14ac:dyDescent="0.2">
      <c r="A173" s="237"/>
      <c r="B173" s="237"/>
      <c r="D173" s="237"/>
      <c r="E173" s="234"/>
      <c r="F173" s="227"/>
      <c r="G173" s="227"/>
      <c r="H173" s="226"/>
    </row>
    <row r="174" spans="1:8" x14ac:dyDescent="0.2">
      <c r="A174" s="237"/>
      <c r="B174" s="237"/>
      <c r="D174" s="237"/>
      <c r="E174" s="234"/>
      <c r="F174" s="227"/>
      <c r="G174" s="227"/>
      <c r="H174" s="226"/>
    </row>
    <row r="175" spans="1:8" x14ac:dyDescent="0.2">
      <c r="A175" s="237"/>
      <c r="B175" s="237"/>
      <c r="D175" s="237"/>
      <c r="E175" s="234"/>
      <c r="F175" s="227"/>
      <c r="G175" s="227"/>
      <c r="H175" s="226"/>
    </row>
    <row r="176" spans="1:8" x14ac:dyDescent="0.2">
      <c r="A176" s="237"/>
      <c r="B176" s="237"/>
      <c r="D176" s="237"/>
      <c r="E176" s="234"/>
      <c r="F176" s="227"/>
      <c r="G176" s="227"/>
      <c r="H176" s="226"/>
    </row>
    <row r="177" spans="1:8" x14ac:dyDescent="0.2">
      <c r="A177" s="237"/>
      <c r="B177" s="237"/>
      <c r="D177" s="237"/>
      <c r="E177" s="234"/>
      <c r="F177" s="227"/>
      <c r="G177" s="227"/>
      <c r="H177" s="226"/>
    </row>
    <row r="178" spans="1:8" x14ac:dyDescent="0.2">
      <c r="A178" s="237"/>
      <c r="B178" s="237"/>
      <c r="D178" s="237"/>
      <c r="E178" s="234"/>
      <c r="F178" s="227"/>
      <c r="G178" s="227"/>
      <c r="H178" s="226"/>
    </row>
    <row r="179" spans="1:8" x14ac:dyDescent="0.2">
      <c r="A179" s="237"/>
      <c r="B179" s="237"/>
      <c r="D179" s="237"/>
      <c r="E179" s="234"/>
      <c r="F179" s="227"/>
      <c r="G179" s="227"/>
      <c r="H179" s="226"/>
    </row>
    <row r="180" spans="1:8" x14ac:dyDescent="0.2">
      <c r="A180" s="237"/>
      <c r="B180" s="237"/>
      <c r="D180" s="237"/>
      <c r="E180" s="234"/>
      <c r="F180" s="227"/>
      <c r="G180" s="227"/>
      <c r="H180" s="226"/>
    </row>
    <row r="181" spans="1:8" x14ac:dyDescent="0.2">
      <c r="A181" s="237"/>
      <c r="B181" s="237"/>
      <c r="D181" s="237"/>
      <c r="E181" s="234"/>
      <c r="F181" s="227"/>
      <c r="G181" s="227"/>
      <c r="H181" s="226"/>
    </row>
    <row r="182" spans="1:8" x14ac:dyDescent="0.2">
      <c r="A182" s="237"/>
      <c r="B182" s="237"/>
      <c r="D182" s="237"/>
      <c r="E182" s="234"/>
      <c r="F182" s="227"/>
      <c r="G182" s="227"/>
      <c r="H182" s="226"/>
    </row>
    <row r="183" spans="1:8" x14ac:dyDescent="0.2">
      <c r="A183" s="237"/>
      <c r="B183" s="237"/>
      <c r="D183" s="237"/>
      <c r="E183" s="234"/>
      <c r="F183" s="227"/>
      <c r="G183" s="227"/>
      <c r="H183" s="226"/>
    </row>
    <row r="184" spans="1:8" x14ac:dyDescent="0.2">
      <c r="A184" s="237"/>
      <c r="B184" s="237"/>
      <c r="D184" s="237"/>
      <c r="E184" s="234"/>
      <c r="F184" s="227"/>
      <c r="G184" s="227"/>
      <c r="H184" s="226"/>
    </row>
    <row r="185" spans="1:8" x14ac:dyDescent="0.2">
      <c r="A185" s="237"/>
      <c r="B185" s="237"/>
      <c r="D185" s="237"/>
      <c r="E185" s="234"/>
      <c r="F185" s="227"/>
      <c r="G185" s="227"/>
      <c r="H185" s="226"/>
    </row>
    <row r="186" spans="1:8" x14ac:dyDescent="0.2">
      <c r="A186" s="237"/>
      <c r="B186" s="237"/>
      <c r="D186" s="237"/>
      <c r="E186" s="234"/>
      <c r="F186" s="227"/>
      <c r="G186" s="227"/>
      <c r="H186" s="226"/>
    </row>
    <row r="187" spans="1:8" x14ac:dyDescent="0.2">
      <c r="A187" s="237"/>
      <c r="B187" s="237"/>
      <c r="D187" s="237"/>
      <c r="E187" s="234"/>
      <c r="F187" s="227"/>
      <c r="G187" s="227"/>
      <c r="H187" s="226"/>
    </row>
    <row r="188" spans="1:8" x14ac:dyDescent="0.2">
      <c r="A188" s="237"/>
      <c r="B188" s="237"/>
      <c r="D188" s="237"/>
      <c r="E188" s="234"/>
      <c r="F188" s="227"/>
      <c r="G188" s="227"/>
      <c r="H188" s="226"/>
    </row>
    <row r="189" spans="1:8" x14ac:dyDescent="0.2">
      <c r="A189" s="237"/>
      <c r="B189" s="237"/>
      <c r="D189" s="237"/>
      <c r="E189" s="234"/>
      <c r="F189" s="227"/>
      <c r="G189" s="227"/>
      <c r="H189" s="226"/>
    </row>
    <row r="190" spans="1:8" x14ac:dyDescent="0.2">
      <c r="A190" s="237"/>
      <c r="B190" s="237"/>
      <c r="D190" s="237"/>
      <c r="E190" s="234"/>
      <c r="F190" s="227"/>
      <c r="G190" s="227"/>
      <c r="H190" s="226"/>
    </row>
    <row r="191" spans="1:8" x14ac:dyDescent="0.2">
      <c r="A191" s="237"/>
      <c r="B191" s="237"/>
      <c r="D191" s="237"/>
      <c r="E191" s="234"/>
      <c r="F191" s="227"/>
      <c r="G191" s="227"/>
      <c r="H191" s="226"/>
    </row>
    <row r="192" spans="1:8" x14ac:dyDescent="0.2">
      <c r="A192" s="237"/>
      <c r="B192" s="237"/>
      <c r="D192" s="237"/>
      <c r="E192" s="234"/>
      <c r="F192" s="227"/>
      <c r="G192" s="227"/>
      <c r="H192" s="226"/>
    </row>
    <row r="193" spans="1:8" x14ac:dyDescent="0.2">
      <c r="A193" s="237"/>
      <c r="B193" s="237"/>
      <c r="D193" s="237"/>
      <c r="E193" s="234"/>
      <c r="F193" s="227"/>
      <c r="G193" s="227"/>
      <c r="H193" s="226"/>
    </row>
    <row r="194" spans="1:8" x14ac:dyDescent="0.2">
      <c r="A194" s="237"/>
      <c r="B194" s="237"/>
      <c r="D194" s="237"/>
      <c r="E194" s="234"/>
      <c r="F194" s="227"/>
      <c r="G194" s="227"/>
      <c r="H194" s="226"/>
    </row>
    <row r="195" spans="1:8" x14ac:dyDescent="0.2">
      <c r="A195" s="237"/>
      <c r="B195" s="237"/>
      <c r="D195" s="237"/>
      <c r="E195" s="234"/>
      <c r="F195" s="227"/>
      <c r="G195" s="227"/>
      <c r="H195" s="226"/>
    </row>
    <row r="196" spans="1:8" x14ac:dyDescent="0.2">
      <c r="A196" s="237"/>
      <c r="B196" s="237"/>
      <c r="D196" s="237"/>
      <c r="E196" s="234"/>
      <c r="F196" s="227"/>
      <c r="G196" s="227"/>
      <c r="H196" s="226"/>
    </row>
    <row r="197" spans="1:8" x14ac:dyDescent="0.2">
      <c r="A197" s="237"/>
      <c r="B197" s="237"/>
      <c r="D197" s="237"/>
      <c r="E197" s="234"/>
      <c r="F197" s="227"/>
      <c r="G197" s="227"/>
      <c r="H197" s="226"/>
    </row>
    <row r="198" spans="1:8" x14ac:dyDescent="0.2">
      <c r="A198" s="237"/>
      <c r="B198" s="237"/>
      <c r="D198" s="237"/>
      <c r="E198" s="234"/>
      <c r="F198" s="227"/>
      <c r="G198" s="227"/>
      <c r="H198" s="226"/>
    </row>
    <row r="199" spans="1:8" x14ac:dyDescent="0.2">
      <c r="A199" s="237"/>
      <c r="B199" s="237"/>
      <c r="D199" s="237"/>
      <c r="E199" s="234"/>
      <c r="F199" s="227"/>
      <c r="G199" s="227"/>
      <c r="H199" s="226"/>
    </row>
    <row r="200" spans="1:8" x14ac:dyDescent="0.2">
      <c r="A200" s="237"/>
      <c r="B200" s="237"/>
      <c r="D200" s="237"/>
      <c r="E200" s="234"/>
      <c r="F200" s="227"/>
      <c r="G200" s="227"/>
      <c r="H200" s="226"/>
    </row>
    <row r="201" spans="1:8" x14ac:dyDescent="0.2">
      <c r="A201" s="237"/>
      <c r="B201" s="237"/>
      <c r="D201" s="237"/>
      <c r="E201" s="234"/>
      <c r="F201" s="227"/>
      <c r="G201" s="227"/>
      <c r="H201" s="226"/>
    </row>
    <row r="202" spans="1:8" x14ac:dyDescent="0.2">
      <c r="A202" s="237"/>
      <c r="B202" s="237"/>
      <c r="D202" s="237"/>
      <c r="E202" s="234"/>
      <c r="F202" s="227"/>
      <c r="G202" s="227"/>
      <c r="H202" s="226"/>
    </row>
    <row r="203" spans="1:8" x14ac:dyDescent="0.2">
      <c r="A203" s="237"/>
      <c r="B203" s="237"/>
      <c r="D203" s="237"/>
      <c r="E203" s="234"/>
      <c r="F203" s="227"/>
      <c r="G203" s="227"/>
      <c r="H203" s="226"/>
    </row>
    <row r="204" spans="1:8" x14ac:dyDescent="0.2">
      <c r="A204" s="237"/>
      <c r="B204" s="237"/>
      <c r="D204" s="237"/>
      <c r="E204" s="234"/>
      <c r="F204" s="227"/>
      <c r="G204" s="227"/>
      <c r="H204" s="226"/>
    </row>
    <row r="205" spans="1:8" x14ac:dyDescent="0.2">
      <c r="A205" s="237"/>
      <c r="B205" s="237"/>
      <c r="D205" s="237"/>
      <c r="E205" s="234"/>
      <c r="F205" s="227"/>
      <c r="G205" s="227"/>
      <c r="H205" s="226"/>
    </row>
    <row r="206" spans="1:8" x14ac:dyDescent="0.2">
      <c r="A206" s="237"/>
      <c r="B206" s="237"/>
      <c r="D206" s="237"/>
      <c r="E206" s="234"/>
      <c r="F206" s="227"/>
      <c r="G206" s="227"/>
      <c r="H206" s="226"/>
    </row>
    <row r="207" spans="1:8" x14ac:dyDescent="0.2">
      <c r="A207" s="237"/>
      <c r="B207" s="237"/>
      <c r="D207" s="237"/>
      <c r="E207" s="234"/>
      <c r="F207" s="227"/>
      <c r="G207" s="227"/>
      <c r="H207" s="226"/>
    </row>
    <row r="208" spans="1:8" x14ac:dyDescent="0.2">
      <c r="A208" s="237"/>
      <c r="B208" s="237"/>
      <c r="D208" s="237"/>
      <c r="E208" s="234"/>
      <c r="F208" s="227"/>
      <c r="G208" s="227"/>
      <c r="H208" s="226"/>
    </row>
    <row r="209" spans="1:8" x14ac:dyDescent="0.2">
      <c r="A209" s="237"/>
      <c r="B209" s="237"/>
      <c r="D209" s="237"/>
      <c r="E209" s="234"/>
      <c r="F209" s="227"/>
      <c r="G209" s="227"/>
      <c r="H209" s="226"/>
    </row>
    <row r="210" spans="1:8" x14ac:dyDescent="0.2">
      <c r="A210" s="237"/>
      <c r="B210" s="237"/>
      <c r="D210" s="237"/>
      <c r="E210" s="234"/>
      <c r="F210" s="227"/>
      <c r="G210" s="227"/>
      <c r="H210" s="226"/>
    </row>
    <row r="211" spans="1:8" x14ac:dyDescent="0.2">
      <c r="A211" s="237"/>
      <c r="B211" s="237"/>
      <c r="D211" s="237"/>
      <c r="E211" s="234"/>
      <c r="F211" s="227"/>
      <c r="G211" s="227"/>
      <c r="H211" s="226"/>
    </row>
    <row r="212" spans="1:8" x14ac:dyDescent="0.2">
      <c r="A212" s="237"/>
      <c r="B212" s="237"/>
      <c r="D212" s="237"/>
      <c r="E212" s="234"/>
      <c r="F212" s="227"/>
      <c r="G212" s="227"/>
      <c r="H212" s="226"/>
    </row>
    <row r="213" spans="1:8" x14ac:dyDescent="0.2">
      <c r="A213" s="237"/>
      <c r="B213" s="237"/>
      <c r="D213" s="237"/>
      <c r="E213" s="234"/>
      <c r="F213" s="227"/>
      <c r="G213" s="227"/>
      <c r="H213" s="226"/>
    </row>
    <row r="214" spans="1:8" x14ac:dyDescent="0.2">
      <c r="A214" s="237"/>
      <c r="B214" s="237"/>
      <c r="D214" s="237"/>
      <c r="E214" s="234"/>
      <c r="F214" s="227"/>
      <c r="G214" s="227"/>
      <c r="H214" s="226"/>
    </row>
    <row r="215" spans="1:8" x14ac:dyDescent="0.2">
      <c r="A215" s="237"/>
      <c r="B215" s="237"/>
      <c r="D215" s="237"/>
      <c r="E215" s="234"/>
      <c r="F215" s="227"/>
      <c r="G215" s="227"/>
      <c r="H215" s="226"/>
    </row>
    <row r="216" spans="1:8" x14ac:dyDescent="0.2">
      <c r="A216" s="237"/>
      <c r="B216" s="237"/>
      <c r="D216" s="237"/>
      <c r="E216" s="234"/>
      <c r="F216" s="227"/>
      <c r="G216" s="227"/>
      <c r="H216" s="226"/>
    </row>
    <row r="217" spans="1:8" x14ac:dyDescent="0.2">
      <c r="A217" s="237"/>
      <c r="B217" s="237"/>
      <c r="D217" s="237"/>
      <c r="E217" s="234"/>
      <c r="F217" s="227"/>
      <c r="G217" s="227"/>
      <c r="H217" s="226"/>
    </row>
    <row r="218" spans="1:8" x14ac:dyDescent="0.2">
      <c r="A218" s="237"/>
      <c r="B218" s="237"/>
      <c r="D218" s="237"/>
      <c r="E218" s="234"/>
      <c r="F218" s="227"/>
      <c r="G218" s="227"/>
      <c r="H218" s="226"/>
    </row>
    <row r="219" spans="1:8" x14ac:dyDescent="0.2">
      <c r="A219" s="237"/>
      <c r="B219" s="237"/>
      <c r="D219" s="237"/>
      <c r="E219" s="234"/>
      <c r="F219" s="227"/>
      <c r="G219" s="227"/>
      <c r="H219" s="226"/>
    </row>
    <row r="220" spans="1:8" x14ac:dyDescent="0.2">
      <c r="A220" s="237"/>
      <c r="B220" s="237"/>
      <c r="D220" s="237"/>
      <c r="E220" s="234"/>
      <c r="F220" s="227"/>
      <c r="G220" s="227"/>
      <c r="H220" s="226"/>
    </row>
    <row r="221" spans="1:8" x14ac:dyDescent="0.2">
      <c r="A221" s="237"/>
      <c r="B221" s="237"/>
      <c r="D221" s="237"/>
      <c r="E221" s="234"/>
      <c r="F221" s="227"/>
      <c r="G221" s="227"/>
      <c r="H221" s="226"/>
    </row>
    <row r="222" spans="1:8" x14ac:dyDescent="0.2">
      <c r="A222" s="237"/>
      <c r="B222" s="237"/>
      <c r="D222" s="237"/>
      <c r="E222" s="234"/>
      <c r="F222" s="227"/>
      <c r="G222" s="227"/>
      <c r="H222" s="226"/>
    </row>
    <row r="223" spans="1:8" x14ac:dyDescent="0.2">
      <c r="A223" s="237"/>
      <c r="B223" s="237"/>
      <c r="D223" s="237"/>
      <c r="E223" s="234"/>
      <c r="F223" s="227"/>
      <c r="G223" s="227"/>
      <c r="H223" s="226"/>
    </row>
    <row r="224" spans="1:8" x14ac:dyDescent="0.2">
      <c r="A224" s="237"/>
      <c r="B224" s="237"/>
      <c r="D224" s="237"/>
      <c r="E224" s="234"/>
      <c r="F224" s="227"/>
      <c r="G224" s="227"/>
      <c r="H224" s="226"/>
    </row>
    <row r="225" spans="1:8" x14ac:dyDescent="0.2">
      <c r="A225" s="237"/>
      <c r="B225" s="237"/>
      <c r="D225" s="237"/>
      <c r="E225" s="234"/>
      <c r="F225" s="227"/>
      <c r="G225" s="227"/>
      <c r="H225" s="226"/>
    </row>
    <row r="226" spans="1:8" x14ac:dyDescent="0.2">
      <c r="A226" s="237"/>
      <c r="B226" s="237"/>
      <c r="D226" s="237"/>
      <c r="E226" s="234"/>
      <c r="F226" s="227"/>
      <c r="G226" s="227"/>
      <c r="H226" s="226"/>
    </row>
    <row r="227" spans="1:8" x14ac:dyDescent="0.2">
      <c r="A227" s="237"/>
      <c r="B227" s="237"/>
      <c r="D227" s="237"/>
      <c r="E227" s="234"/>
      <c r="F227" s="227"/>
      <c r="G227" s="227"/>
      <c r="H227" s="226"/>
    </row>
    <row r="228" spans="1:8" x14ac:dyDescent="0.2">
      <c r="A228" s="237"/>
      <c r="B228" s="237"/>
      <c r="D228" s="237"/>
      <c r="E228" s="234"/>
      <c r="F228" s="227"/>
      <c r="G228" s="227"/>
      <c r="H228" s="226"/>
    </row>
    <row r="229" spans="1:8" x14ac:dyDescent="0.2">
      <c r="A229" s="237"/>
      <c r="B229" s="237"/>
      <c r="D229" s="237"/>
      <c r="E229" s="234"/>
      <c r="F229" s="227"/>
      <c r="G229" s="227"/>
      <c r="H229" s="226"/>
    </row>
    <row r="230" spans="1:8" x14ac:dyDescent="0.2">
      <c r="A230" s="237"/>
      <c r="B230" s="237"/>
      <c r="D230" s="237"/>
      <c r="E230" s="234"/>
      <c r="F230" s="227"/>
      <c r="G230" s="227"/>
      <c r="H230" s="226"/>
    </row>
    <row r="231" spans="1:8" x14ac:dyDescent="0.2">
      <c r="A231" s="237"/>
      <c r="B231" s="237"/>
      <c r="D231" s="237"/>
      <c r="E231" s="234"/>
      <c r="F231" s="227"/>
      <c r="G231" s="227"/>
      <c r="H231" s="226"/>
    </row>
    <row r="232" spans="1:8" x14ac:dyDescent="0.2">
      <c r="A232" s="237"/>
      <c r="B232" s="237"/>
      <c r="D232" s="237"/>
      <c r="E232" s="234"/>
      <c r="F232" s="227"/>
      <c r="G232" s="227"/>
      <c r="H232" s="226"/>
    </row>
    <row r="233" spans="1:8" x14ac:dyDescent="0.2">
      <c r="A233" s="237"/>
      <c r="B233" s="237"/>
      <c r="D233" s="237"/>
      <c r="E233" s="234"/>
      <c r="F233" s="227"/>
      <c r="G233" s="227"/>
      <c r="H233" s="226"/>
    </row>
    <row r="234" spans="1:8" x14ac:dyDescent="0.2">
      <c r="A234" s="237"/>
      <c r="B234" s="237"/>
      <c r="D234" s="237"/>
      <c r="E234" s="234"/>
      <c r="F234" s="227"/>
      <c r="G234" s="227"/>
      <c r="H234" s="226"/>
    </row>
    <row r="235" spans="1:8" x14ac:dyDescent="0.2">
      <c r="A235" s="237"/>
      <c r="B235" s="237"/>
      <c r="D235" s="237"/>
      <c r="E235" s="234"/>
      <c r="F235" s="227"/>
      <c r="G235" s="227"/>
      <c r="H235" s="226"/>
    </row>
    <row r="236" spans="1:8" x14ac:dyDescent="0.2">
      <c r="A236" s="237"/>
      <c r="B236" s="237"/>
      <c r="D236" s="237"/>
      <c r="E236" s="234"/>
      <c r="F236" s="227"/>
      <c r="G236" s="227"/>
      <c r="H236" s="226"/>
    </row>
    <row r="237" spans="1:8" x14ac:dyDescent="0.2">
      <c r="A237" s="237"/>
      <c r="B237" s="237"/>
      <c r="D237" s="237"/>
      <c r="E237" s="234"/>
      <c r="F237" s="227"/>
      <c r="G237" s="227"/>
      <c r="H237" s="226"/>
    </row>
    <row r="238" spans="1:8" x14ac:dyDescent="0.2">
      <c r="A238" s="237"/>
      <c r="B238" s="237"/>
      <c r="D238" s="237"/>
      <c r="E238" s="234"/>
      <c r="F238" s="227"/>
      <c r="G238" s="227"/>
      <c r="H238" s="226"/>
    </row>
    <row r="239" spans="1:8" x14ac:dyDescent="0.2">
      <c r="A239" s="237"/>
      <c r="B239" s="237"/>
      <c r="D239" s="237"/>
      <c r="E239" s="234"/>
      <c r="F239" s="227"/>
      <c r="G239" s="227"/>
      <c r="H239" s="226"/>
    </row>
    <row r="240" spans="1:8" x14ac:dyDescent="0.2">
      <c r="A240" s="237"/>
      <c r="B240" s="237"/>
      <c r="D240" s="237"/>
      <c r="E240" s="234"/>
      <c r="F240" s="227"/>
      <c r="G240" s="227"/>
      <c r="H240" s="226"/>
    </row>
    <row r="241" spans="1:8" x14ac:dyDescent="0.2">
      <c r="A241" s="237"/>
      <c r="B241" s="237"/>
      <c r="D241" s="237"/>
      <c r="E241" s="234"/>
      <c r="F241" s="227"/>
      <c r="G241" s="227"/>
      <c r="H241" s="226"/>
    </row>
    <row r="242" spans="1:8" x14ac:dyDescent="0.2">
      <c r="A242" s="237"/>
      <c r="B242" s="237"/>
      <c r="D242" s="237"/>
      <c r="E242" s="234"/>
      <c r="F242" s="227"/>
      <c r="G242" s="227"/>
      <c r="H242" s="226"/>
    </row>
    <row r="243" spans="1:8" x14ac:dyDescent="0.2">
      <c r="A243" s="237"/>
      <c r="B243" s="237"/>
      <c r="D243" s="237"/>
      <c r="E243" s="234"/>
      <c r="F243" s="227"/>
      <c r="G243" s="227"/>
      <c r="H243" s="226"/>
    </row>
    <row r="244" spans="1:8" x14ac:dyDescent="0.2">
      <c r="A244" s="237"/>
      <c r="B244" s="237"/>
      <c r="D244" s="237"/>
      <c r="E244" s="234"/>
      <c r="F244" s="227"/>
      <c r="G244" s="227"/>
      <c r="H244" s="226"/>
    </row>
    <row r="245" spans="1:8" x14ac:dyDescent="0.2">
      <c r="A245" s="237"/>
      <c r="B245" s="237"/>
      <c r="D245" s="237"/>
      <c r="E245" s="234"/>
      <c r="F245" s="227"/>
      <c r="G245" s="227"/>
      <c r="H245" s="226"/>
    </row>
    <row r="246" spans="1:8" x14ac:dyDescent="0.2">
      <c r="A246" s="237"/>
      <c r="B246" s="237"/>
      <c r="D246" s="237"/>
      <c r="E246" s="234"/>
      <c r="F246" s="227"/>
      <c r="G246" s="227"/>
      <c r="H246" s="226"/>
    </row>
    <row r="247" spans="1:8" x14ac:dyDescent="0.2">
      <c r="A247" s="237"/>
      <c r="B247" s="237"/>
      <c r="D247" s="237"/>
      <c r="E247" s="234"/>
      <c r="F247" s="227"/>
      <c r="G247" s="227"/>
      <c r="H247" s="226"/>
    </row>
    <row r="248" spans="1:8" x14ac:dyDescent="0.2">
      <c r="A248" s="237"/>
      <c r="B248" s="237"/>
      <c r="D248" s="237"/>
      <c r="E248" s="234"/>
      <c r="F248" s="227"/>
      <c r="G248" s="227"/>
      <c r="H248" s="226"/>
    </row>
    <row r="249" spans="1:8" x14ac:dyDescent="0.2">
      <c r="A249" s="237"/>
      <c r="B249" s="237"/>
      <c r="D249" s="237"/>
      <c r="E249" s="234"/>
      <c r="F249" s="227"/>
      <c r="G249" s="227"/>
      <c r="H249" s="226"/>
    </row>
    <row r="250" spans="1:8" x14ac:dyDescent="0.2">
      <c r="A250" s="237"/>
      <c r="B250" s="237"/>
      <c r="D250" s="237"/>
      <c r="E250" s="234"/>
      <c r="F250" s="227"/>
      <c r="G250" s="227"/>
      <c r="H250" s="226"/>
    </row>
    <row r="251" spans="1:8" x14ac:dyDescent="0.2">
      <c r="A251" s="237"/>
      <c r="B251" s="237"/>
      <c r="D251" s="237"/>
      <c r="E251" s="234"/>
      <c r="F251" s="227"/>
      <c r="G251" s="227"/>
      <c r="H251" s="226"/>
    </row>
    <row r="252" spans="1:8" x14ac:dyDescent="0.2">
      <c r="A252" s="237"/>
      <c r="B252" s="237"/>
      <c r="D252" s="237"/>
      <c r="E252" s="234"/>
      <c r="F252" s="227"/>
      <c r="G252" s="227"/>
      <c r="H252" s="226"/>
    </row>
    <row r="253" spans="1:8" x14ac:dyDescent="0.2">
      <c r="A253" s="237"/>
      <c r="B253" s="237"/>
      <c r="D253" s="237"/>
      <c r="E253" s="234"/>
      <c r="F253" s="227"/>
      <c r="G253" s="227"/>
      <c r="H253" s="226"/>
    </row>
    <row r="254" spans="1:8" x14ac:dyDescent="0.2">
      <c r="A254" s="237"/>
      <c r="B254" s="237"/>
      <c r="D254" s="237"/>
      <c r="E254" s="234"/>
      <c r="F254" s="227"/>
      <c r="G254" s="227"/>
      <c r="H254" s="226"/>
    </row>
    <row r="255" spans="1:8" x14ac:dyDescent="0.2">
      <c r="A255" s="237"/>
      <c r="B255" s="237"/>
      <c r="D255" s="237"/>
      <c r="E255" s="234"/>
      <c r="F255" s="227"/>
      <c r="G255" s="227"/>
      <c r="H255" s="226"/>
    </row>
    <row r="256" spans="1:8" x14ac:dyDescent="0.2">
      <c r="A256" s="237"/>
      <c r="B256" s="237"/>
      <c r="D256" s="237"/>
      <c r="E256" s="234"/>
      <c r="F256" s="227"/>
      <c r="G256" s="227"/>
      <c r="H256" s="226"/>
    </row>
    <row r="257" spans="1:8" x14ac:dyDescent="0.2">
      <c r="A257" s="237"/>
      <c r="B257" s="237"/>
      <c r="D257" s="237"/>
      <c r="E257" s="234"/>
      <c r="F257" s="227"/>
      <c r="G257" s="227"/>
      <c r="H257" s="226"/>
    </row>
    <row r="258" spans="1:8" x14ac:dyDescent="0.2">
      <c r="A258" s="237"/>
      <c r="B258" s="237"/>
      <c r="D258" s="237"/>
      <c r="E258" s="234"/>
      <c r="F258" s="227"/>
      <c r="G258" s="227"/>
      <c r="H258" s="226"/>
    </row>
    <row r="259" spans="1:8" x14ac:dyDescent="0.2">
      <c r="A259" s="237"/>
      <c r="B259" s="237"/>
      <c r="D259" s="237"/>
      <c r="E259" s="234"/>
      <c r="F259" s="227"/>
      <c r="G259" s="227"/>
      <c r="H259" s="226"/>
    </row>
    <row r="260" spans="1:8" x14ac:dyDescent="0.2">
      <c r="A260" s="237"/>
      <c r="B260" s="237"/>
      <c r="D260" s="237"/>
      <c r="E260" s="234"/>
      <c r="F260" s="227"/>
      <c r="G260" s="227"/>
      <c r="H260" s="226"/>
    </row>
    <row r="261" spans="1:8" x14ac:dyDescent="0.2">
      <c r="A261" s="237"/>
      <c r="B261" s="237"/>
      <c r="D261" s="237"/>
      <c r="E261" s="234"/>
      <c r="F261" s="227"/>
      <c r="G261" s="227"/>
      <c r="H261" s="226"/>
    </row>
    <row r="262" spans="1:8" x14ac:dyDescent="0.2">
      <c r="A262" s="237"/>
      <c r="B262" s="237"/>
      <c r="D262" s="237"/>
      <c r="E262" s="234"/>
      <c r="F262" s="227"/>
      <c r="G262" s="227"/>
      <c r="H262" s="226"/>
    </row>
    <row r="263" spans="1:8" x14ac:dyDescent="0.2">
      <c r="A263" s="237"/>
      <c r="B263" s="237"/>
      <c r="D263" s="237"/>
      <c r="E263" s="234"/>
      <c r="F263" s="227"/>
      <c r="G263" s="227"/>
      <c r="H263" s="226"/>
    </row>
    <row r="264" spans="1:8" x14ac:dyDescent="0.2">
      <c r="A264" s="237"/>
      <c r="B264" s="237"/>
      <c r="D264" s="237"/>
      <c r="E264" s="234"/>
      <c r="F264" s="227"/>
      <c r="G264" s="227"/>
      <c r="H264" s="226"/>
    </row>
    <row r="265" spans="1:8" x14ac:dyDescent="0.2">
      <c r="A265" s="237"/>
      <c r="B265" s="237"/>
      <c r="D265" s="237"/>
      <c r="E265" s="234"/>
      <c r="F265" s="227"/>
      <c r="G265" s="227"/>
      <c r="H265" s="226"/>
    </row>
    <row r="266" spans="1:8" x14ac:dyDescent="0.2">
      <c r="A266" s="237"/>
      <c r="B266" s="237"/>
      <c r="D266" s="237"/>
      <c r="E266" s="234"/>
      <c r="F266" s="227"/>
      <c r="G266" s="227"/>
      <c r="H266" s="226"/>
    </row>
    <row r="267" spans="1:8" x14ac:dyDescent="0.2">
      <c r="A267" s="237"/>
      <c r="B267" s="237"/>
      <c r="D267" s="237"/>
      <c r="E267" s="234"/>
      <c r="F267" s="227"/>
      <c r="G267" s="227"/>
      <c r="H267" s="226"/>
    </row>
    <row r="268" spans="1:8" x14ac:dyDescent="0.2">
      <c r="A268" s="237"/>
      <c r="B268" s="237"/>
      <c r="D268" s="237"/>
      <c r="E268" s="234"/>
      <c r="F268" s="227"/>
      <c r="G268" s="227"/>
      <c r="H268" s="226"/>
    </row>
    <row r="269" spans="1:8" x14ac:dyDescent="0.2">
      <c r="A269" s="237"/>
      <c r="B269" s="237"/>
      <c r="D269" s="237"/>
      <c r="E269" s="234"/>
      <c r="F269" s="227"/>
      <c r="G269" s="227"/>
      <c r="H269" s="226"/>
    </row>
    <row r="270" spans="1:8" x14ac:dyDescent="0.2">
      <c r="A270" s="237"/>
      <c r="B270" s="237"/>
      <c r="D270" s="237"/>
      <c r="E270" s="234"/>
      <c r="F270" s="227"/>
      <c r="G270" s="227"/>
      <c r="H270" s="226"/>
    </row>
    <row r="271" spans="1:8" x14ac:dyDescent="0.2">
      <c r="A271" s="237"/>
      <c r="B271" s="237"/>
      <c r="D271" s="237"/>
      <c r="E271" s="234"/>
      <c r="F271" s="227"/>
      <c r="G271" s="227"/>
      <c r="H271" s="226"/>
    </row>
    <row r="272" spans="1:8" x14ac:dyDescent="0.2">
      <c r="A272" s="237"/>
      <c r="B272" s="237"/>
      <c r="D272" s="237"/>
      <c r="E272" s="234"/>
      <c r="F272" s="227"/>
      <c r="G272" s="227"/>
      <c r="H272" s="226"/>
    </row>
    <row r="273" spans="1:8" x14ac:dyDescent="0.2">
      <c r="A273" s="237"/>
      <c r="B273" s="237"/>
      <c r="D273" s="237"/>
      <c r="E273" s="234"/>
      <c r="F273" s="227"/>
      <c r="G273" s="227"/>
      <c r="H273" s="226"/>
    </row>
    <row r="274" spans="1:8" x14ac:dyDescent="0.2">
      <c r="A274" s="237"/>
      <c r="B274" s="237"/>
      <c r="D274" s="237"/>
      <c r="E274" s="234"/>
      <c r="F274" s="227"/>
      <c r="G274" s="227"/>
      <c r="H274" s="226"/>
    </row>
    <row r="275" spans="1:8" x14ac:dyDescent="0.2">
      <c r="A275" s="237"/>
      <c r="B275" s="237"/>
      <c r="D275" s="237"/>
      <c r="E275" s="234"/>
      <c r="F275" s="227"/>
      <c r="G275" s="227"/>
      <c r="H275" s="226"/>
    </row>
    <row r="276" spans="1:8" x14ac:dyDescent="0.2">
      <c r="A276" s="237"/>
      <c r="B276" s="237"/>
      <c r="D276" s="237"/>
      <c r="E276" s="234"/>
      <c r="F276" s="227"/>
      <c r="G276" s="227"/>
      <c r="H276" s="226"/>
    </row>
    <row r="277" spans="1:8" x14ac:dyDescent="0.2">
      <c r="A277" s="237"/>
      <c r="B277" s="237"/>
      <c r="D277" s="237"/>
      <c r="E277" s="234"/>
      <c r="F277" s="227"/>
      <c r="G277" s="227"/>
      <c r="H277" s="226"/>
    </row>
    <row r="278" spans="1:8" x14ac:dyDescent="0.2">
      <c r="A278" s="237"/>
      <c r="B278" s="237"/>
      <c r="D278" s="237"/>
      <c r="E278" s="234"/>
      <c r="F278" s="227"/>
      <c r="G278" s="227"/>
      <c r="H278" s="226"/>
    </row>
    <row r="279" spans="1:8" x14ac:dyDescent="0.2">
      <c r="A279" s="237"/>
      <c r="B279" s="237"/>
      <c r="D279" s="237"/>
      <c r="E279" s="234"/>
      <c r="F279" s="227"/>
      <c r="G279" s="227"/>
      <c r="H279" s="226"/>
    </row>
    <row r="280" spans="1:8" x14ac:dyDescent="0.2">
      <c r="A280" s="237"/>
      <c r="B280" s="237"/>
      <c r="D280" s="237"/>
      <c r="E280" s="234"/>
      <c r="F280" s="227"/>
      <c r="G280" s="227"/>
      <c r="H280" s="226"/>
    </row>
    <row r="281" spans="1:8" x14ac:dyDescent="0.2">
      <c r="A281" s="237"/>
      <c r="B281" s="237"/>
      <c r="D281" s="237"/>
      <c r="E281" s="234"/>
      <c r="F281" s="227"/>
      <c r="G281" s="227"/>
      <c r="H281" s="226"/>
    </row>
    <row r="282" spans="1:8" x14ac:dyDescent="0.2">
      <c r="A282" s="237"/>
      <c r="B282" s="237"/>
      <c r="D282" s="237"/>
      <c r="E282" s="234"/>
      <c r="F282" s="227"/>
      <c r="G282" s="227"/>
      <c r="H282" s="226"/>
    </row>
    <row r="283" spans="1:8" x14ac:dyDescent="0.2">
      <c r="A283" s="237"/>
      <c r="B283" s="237"/>
      <c r="D283" s="237"/>
      <c r="E283" s="234"/>
      <c r="F283" s="227"/>
      <c r="G283" s="227"/>
      <c r="H283" s="226"/>
    </row>
    <row r="284" spans="1:8" x14ac:dyDescent="0.2">
      <c r="A284" s="237"/>
      <c r="B284" s="237"/>
      <c r="D284" s="237"/>
      <c r="E284" s="234"/>
      <c r="F284" s="227"/>
      <c r="G284" s="227"/>
      <c r="H284" s="226"/>
    </row>
    <row r="285" spans="1:8" x14ac:dyDescent="0.2">
      <c r="A285" s="237"/>
      <c r="B285" s="237"/>
      <c r="D285" s="237"/>
      <c r="E285" s="234"/>
      <c r="F285" s="227"/>
      <c r="G285" s="227"/>
      <c r="H285" s="226"/>
    </row>
    <row r="286" spans="1:8" x14ac:dyDescent="0.2">
      <c r="A286" s="237"/>
      <c r="B286" s="237"/>
      <c r="D286" s="237"/>
      <c r="E286" s="234"/>
      <c r="F286" s="227"/>
      <c r="G286" s="227"/>
      <c r="H286" s="226"/>
    </row>
    <row r="287" spans="1:8" x14ac:dyDescent="0.2">
      <c r="A287" s="237"/>
      <c r="B287" s="237"/>
      <c r="D287" s="237"/>
      <c r="E287" s="234"/>
      <c r="F287" s="227"/>
      <c r="G287" s="227"/>
      <c r="H287" s="226"/>
    </row>
    <row r="288" spans="1:8" x14ac:dyDescent="0.2">
      <c r="A288" s="237"/>
      <c r="B288" s="237"/>
      <c r="D288" s="237"/>
      <c r="E288" s="234"/>
      <c r="F288" s="227"/>
      <c r="G288" s="227"/>
      <c r="H288" s="226"/>
    </row>
    <row r="289" spans="1:8" x14ac:dyDescent="0.2">
      <c r="A289" s="237"/>
      <c r="B289" s="237"/>
      <c r="D289" s="237"/>
      <c r="E289" s="234"/>
      <c r="F289" s="227"/>
      <c r="G289" s="227"/>
      <c r="H289" s="226"/>
    </row>
    <row r="290" spans="1:8" x14ac:dyDescent="0.2">
      <c r="A290" s="237"/>
      <c r="B290" s="237"/>
      <c r="D290" s="237"/>
      <c r="E290" s="234"/>
      <c r="F290" s="227"/>
      <c r="G290" s="227"/>
      <c r="H290" s="226"/>
    </row>
    <row r="291" spans="1:8" x14ac:dyDescent="0.2">
      <c r="A291" s="237"/>
      <c r="B291" s="237"/>
      <c r="D291" s="237"/>
      <c r="E291" s="234"/>
      <c r="F291" s="227"/>
      <c r="G291" s="227"/>
      <c r="H291" s="226"/>
    </row>
    <row r="292" spans="1:8" x14ac:dyDescent="0.2">
      <c r="A292" s="237"/>
      <c r="B292" s="237"/>
      <c r="D292" s="237"/>
      <c r="E292" s="234"/>
      <c r="F292" s="227"/>
      <c r="G292" s="227"/>
      <c r="H292" s="226"/>
    </row>
    <row r="293" spans="1:8" x14ac:dyDescent="0.2">
      <c r="A293" s="237"/>
      <c r="B293" s="237"/>
      <c r="D293" s="237"/>
      <c r="E293" s="234"/>
      <c r="F293" s="227"/>
      <c r="G293" s="227"/>
      <c r="H293" s="226"/>
    </row>
    <row r="294" spans="1:8" x14ac:dyDescent="0.2">
      <c r="A294" s="237"/>
      <c r="B294" s="237"/>
      <c r="D294" s="237"/>
      <c r="E294" s="234"/>
      <c r="F294" s="227"/>
      <c r="G294" s="227"/>
      <c r="H294" s="226"/>
    </row>
    <row r="295" spans="1:8" x14ac:dyDescent="0.2">
      <c r="A295" s="237"/>
      <c r="B295" s="237"/>
      <c r="D295" s="237"/>
      <c r="E295" s="234"/>
      <c r="F295" s="227"/>
      <c r="G295" s="227"/>
      <c r="H295" s="226"/>
    </row>
    <row r="296" spans="1:8" x14ac:dyDescent="0.2">
      <c r="A296" s="237"/>
      <c r="B296" s="237"/>
      <c r="D296" s="237"/>
      <c r="E296" s="234"/>
      <c r="F296" s="227"/>
      <c r="G296" s="227"/>
      <c r="H296" s="226"/>
    </row>
    <row r="297" spans="1:8" x14ac:dyDescent="0.2">
      <c r="A297" s="237"/>
      <c r="B297" s="237"/>
      <c r="D297" s="237"/>
      <c r="E297" s="234"/>
      <c r="F297" s="227"/>
      <c r="G297" s="227"/>
      <c r="H297" s="226"/>
    </row>
    <row r="298" spans="1:8" x14ac:dyDescent="0.2">
      <c r="A298" s="237"/>
      <c r="B298" s="237"/>
      <c r="D298" s="237"/>
      <c r="E298" s="234"/>
      <c r="F298" s="227"/>
      <c r="G298" s="227"/>
      <c r="H298" s="226"/>
    </row>
    <row r="299" spans="1:8" x14ac:dyDescent="0.2">
      <c r="A299" s="237"/>
      <c r="B299" s="237"/>
      <c r="D299" s="237"/>
      <c r="E299" s="234"/>
      <c r="F299" s="227"/>
      <c r="G299" s="227"/>
      <c r="H299" s="226"/>
    </row>
    <row r="300" spans="1:8" x14ac:dyDescent="0.2">
      <c r="A300" s="237"/>
      <c r="B300" s="237"/>
      <c r="D300" s="237"/>
      <c r="E300" s="234"/>
      <c r="F300" s="227"/>
      <c r="G300" s="227"/>
      <c r="H300" s="226"/>
    </row>
    <row r="301" spans="1:8" x14ac:dyDescent="0.2">
      <c r="A301" s="237"/>
      <c r="B301" s="237"/>
      <c r="D301" s="237"/>
      <c r="E301" s="234"/>
      <c r="F301" s="227"/>
      <c r="G301" s="227"/>
      <c r="H301" s="226"/>
    </row>
    <row r="302" spans="1:8" x14ac:dyDescent="0.2">
      <c r="A302" s="237"/>
      <c r="B302" s="237"/>
      <c r="D302" s="237"/>
      <c r="E302" s="234"/>
      <c r="F302" s="227"/>
      <c r="G302" s="227"/>
      <c r="H302" s="226"/>
    </row>
    <row r="303" spans="1:8" x14ac:dyDescent="0.2">
      <c r="A303" s="237"/>
      <c r="B303" s="237"/>
      <c r="D303" s="237"/>
      <c r="E303" s="234"/>
      <c r="F303" s="227"/>
      <c r="G303" s="227"/>
      <c r="H303" s="226"/>
    </row>
    <row r="304" spans="1:8" x14ac:dyDescent="0.2">
      <c r="A304" s="237"/>
      <c r="B304" s="237"/>
      <c r="D304" s="237"/>
      <c r="E304" s="234"/>
      <c r="F304" s="227"/>
      <c r="G304" s="227"/>
      <c r="H304" s="226"/>
    </row>
    <row r="305" spans="1:8" x14ac:dyDescent="0.2">
      <c r="A305" s="237"/>
      <c r="B305" s="237"/>
      <c r="D305" s="237"/>
      <c r="E305" s="234"/>
      <c r="F305" s="227"/>
      <c r="G305" s="227"/>
      <c r="H305" s="226"/>
    </row>
    <row r="306" spans="1:8" x14ac:dyDescent="0.2">
      <c r="A306" s="237"/>
      <c r="B306" s="237"/>
      <c r="D306" s="237"/>
      <c r="E306" s="234"/>
      <c r="F306" s="227"/>
      <c r="G306" s="227"/>
      <c r="H306" s="226"/>
    </row>
    <row r="307" spans="1:8" x14ac:dyDescent="0.2">
      <c r="A307" s="237"/>
      <c r="B307" s="237"/>
      <c r="D307" s="237"/>
      <c r="E307" s="234"/>
      <c r="F307" s="227"/>
      <c r="G307" s="227"/>
      <c r="H307" s="226"/>
    </row>
    <row r="308" spans="1:8" x14ac:dyDescent="0.2">
      <c r="A308" s="237"/>
      <c r="B308" s="237"/>
      <c r="D308" s="237"/>
      <c r="E308" s="234"/>
      <c r="F308" s="227"/>
      <c r="G308" s="227"/>
      <c r="H308" s="226"/>
    </row>
    <row r="309" spans="1:8" x14ac:dyDescent="0.2">
      <c r="A309" s="237"/>
      <c r="B309" s="237"/>
      <c r="D309" s="237"/>
      <c r="E309" s="234"/>
      <c r="F309" s="227"/>
      <c r="G309" s="227"/>
      <c r="H309" s="226"/>
    </row>
    <row r="310" spans="1:8" x14ac:dyDescent="0.2">
      <c r="A310" s="237"/>
      <c r="B310" s="237"/>
      <c r="D310" s="237"/>
      <c r="E310" s="234"/>
      <c r="F310" s="227"/>
      <c r="G310" s="227"/>
      <c r="H310" s="226"/>
    </row>
    <row r="311" spans="1:8" x14ac:dyDescent="0.2">
      <c r="A311" s="237"/>
      <c r="B311" s="237"/>
      <c r="D311" s="237"/>
      <c r="E311" s="234"/>
      <c r="F311" s="227"/>
      <c r="G311" s="227"/>
      <c r="H311" s="226"/>
    </row>
    <row r="312" spans="1:8" x14ac:dyDescent="0.2">
      <c r="A312" s="237"/>
      <c r="B312" s="237"/>
      <c r="D312" s="237"/>
      <c r="E312" s="234"/>
      <c r="F312" s="227"/>
      <c r="G312" s="227"/>
      <c r="H312" s="226"/>
    </row>
    <row r="313" spans="1:8" x14ac:dyDescent="0.2">
      <c r="A313" s="237"/>
      <c r="B313" s="237"/>
      <c r="D313" s="237"/>
      <c r="E313" s="234"/>
      <c r="F313" s="227"/>
      <c r="G313" s="227"/>
      <c r="H313" s="226"/>
    </row>
    <row r="314" spans="1:8" x14ac:dyDescent="0.2">
      <c r="A314" s="237"/>
      <c r="B314" s="237"/>
      <c r="D314" s="237"/>
      <c r="E314" s="234"/>
      <c r="F314" s="227"/>
      <c r="G314" s="227"/>
      <c r="H314" s="226"/>
    </row>
    <row r="315" spans="1:8" x14ac:dyDescent="0.2">
      <c r="A315" s="237"/>
      <c r="B315" s="237"/>
      <c r="D315" s="237"/>
      <c r="E315" s="234"/>
      <c r="F315" s="227"/>
      <c r="G315" s="227"/>
      <c r="H315" s="226"/>
    </row>
    <row r="316" spans="1:8" x14ac:dyDescent="0.2">
      <c r="A316" s="237"/>
      <c r="B316" s="237"/>
      <c r="D316" s="237"/>
      <c r="E316" s="234"/>
      <c r="F316" s="227"/>
      <c r="G316" s="227"/>
      <c r="H316" s="226"/>
    </row>
    <row r="317" spans="1:8" x14ac:dyDescent="0.2">
      <c r="A317" s="237"/>
      <c r="B317" s="237"/>
      <c r="D317" s="237"/>
      <c r="E317" s="234"/>
      <c r="F317" s="227"/>
      <c r="G317" s="227"/>
      <c r="H317" s="226"/>
    </row>
    <row r="318" spans="1:8" x14ac:dyDescent="0.2">
      <c r="A318" s="237"/>
      <c r="B318" s="237"/>
      <c r="D318" s="237"/>
      <c r="E318" s="234"/>
      <c r="F318" s="227"/>
      <c r="G318" s="227"/>
      <c r="H318" s="226"/>
    </row>
    <row r="319" spans="1:8" x14ac:dyDescent="0.2">
      <c r="A319" s="237"/>
      <c r="B319" s="237"/>
      <c r="D319" s="237"/>
      <c r="E319" s="234"/>
      <c r="F319" s="227"/>
      <c r="G319" s="227"/>
      <c r="H319" s="226"/>
    </row>
    <row r="320" spans="1:8" x14ac:dyDescent="0.2">
      <c r="A320" s="237"/>
      <c r="B320" s="237"/>
      <c r="D320" s="237"/>
      <c r="E320" s="234"/>
      <c r="F320" s="227"/>
      <c r="G320" s="227"/>
      <c r="H320" s="226"/>
    </row>
    <row r="321" spans="1:8" x14ac:dyDescent="0.2">
      <c r="A321" s="237"/>
      <c r="B321" s="237"/>
      <c r="D321" s="237"/>
      <c r="E321" s="234"/>
      <c r="F321" s="227"/>
      <c r="G321" s="227"/>
      <c r="H321" s="226"/>
    </row>
    <row r="322" spans="1:8" x14ac:dyDescent="0.2">
      <c r="A322" s="237"/>
      <c r="B322" s="237"/>
      <c r="D322" s="237"/>
      <c r="E322" s="234"/>
      <c r="F322" s="227"/>
      <c r="G322" s="227"/>
      <c r="H322" s="226"/>
    </row>
    <row r="323" spans="1:8" x14ac:dyDescent="0.2">
      <c r="A323" s="237"/>
      <c r="B323" s="237"/>
      <c r="D323" s="237"/>
      <c r="E323" s="234"/>
      <c r="F323" s="227"/>
      <c r="G323" s="227"/>
      <c r="H323" s="226"/>
    </row>
    <row r="324" spans="1:8" x14ac:dyDescent="0.2">
      <c r="A324" s="237"/>
      <c r="B324" s="237"/>
      <c r="D324" s="237"/>
      <c r="E324" s="234"/>
      <c r="F324" s="227"/>
      <c r="G324" s="227"/>
      <c r="H324" s="226"/>
    </row>
    <row r="325" spans="1:8" x14ac:dyDescent="0.2">
      <c r="A325" s="237"/>
      <c r="B325" s="237"/>
      <c r="D325" s="237"/>
      <c r="E325" s="234"/>
      <c r="F325" s="227"/>
      <c r="G325" s="227"/>
      <c r="H325" s="226"/>
    </row>
    <row r="326" spans="1:8" x14ac:dyDescent="0.2">
      <c r="A326" s="237"/>
      <c r="B326" s="237"/>
      <c r="D326" s="237"/>
      <c r="E326" s="234"/>
      <c r="F326" s="227"/>
      <c r="G326" s="227"/>
      <c r="H326" s="226"/>
    </row>
    <row r="327" spans="1:8" x14ac:dyDescent="0.2">
      <c r="A327" s="237"/>
      <c r="B327" s="237"/>
      <c r="D327" s="237"/>
      <c r="E327" s="234"/>
      <c r="F327" s="227"/>
      <c r="G327" s="227"/>
      <c r="H327" s="226"/>
    </row>
    <row r="328" spans="1:8" x14ac:dyDescent="0.2">
      <c r="A328" s="237"/>
      <c r="B328" s="237"/>
      <c r="D328" s="237"/>
      <c r="E328" s="234"/>
      <c r="F328" s="227"/>
      <c r="G328" s="227"/>
      <c r="H328" s="226"/>
    </row>
    <row r="329" spans="1:8" x14ac:dyDescent="0.2">
      <c r="A329" s="237"/>
      <c r="B329" s="237"/>
      <c r="D329" s="237"/>
      <c r="E329" s="234"/>
      <c r="F329" s="227"/>
      <c r="G329" s="227"/>
      <c r="H329" s="226"/>
    </row>
    <row r="330" spans="1:8" x14ac:dyDescent="0.2">
      <c r="A330" s="237"/>
      <c r="B330" s="237"/>
      <c r="D330" s="237"/>
      <c r="E330" s="234"/>
      <c r="F330" s="227"/>
      <c r="G330" s="227"/>
      <c r="H330" s="226"/>
    </row>
    <row r="331" spans="1:8" x14ac:dyDescent="0.2">
      <c r="A331" s="237"/>
      <c r="B331" s="237"/>
      <c r="D331" s="237"/>
      <c r="E331" s="234"/>
      <c r="F331" s="227"/>
      <c r="G331" s="227"/>
      <c r="H331" s="226"/>
    </row>
    <row r="332" spans="1:8" x14ac:dyDescent="0.2">
      <c r="A332" s="237"/>
      <c r="B332" s="237"/>
      <c r="D332" s="237"/>
      <c r="E332" s="234"/>
      <c r="F332" s="227"/>
      <c r="G332" s="227"/>
      <c r="H332" s="226"/>
    </row>
    <row r="333" spans="1:8" x14ac:dyDescent="0.2">
      <c r="A333" s="237"/>
      <c r="B333" s="237"/>
      <c r="D333" s="237"/>
      <c r="E333" s="234"/>
      <c r="F333" s="227"/>
      <c r="G333" s="227"/>
      <c r="H333" s="226"/>
    </row>
    <row r="334" spans="1:8" x14ac:dyDescent="0.2">
      <c r="A334" s="237"/>
      <c r="B334" s="237"/>
      <c r="D334" s="237"/>
      <c r="E334" s="234"/>
      <c r="F334" s="227"/>
      <c r="G334" s="227"/>
      <c r="H334" s="226"/>
    </row>
    <row r="335" spans="1:8" x14ac:dyDescent="0.2">
      <c r="A335" s="237"/>
      <c r="B335" s="237"/>
      <c r="D335" s="237"/>
      <c r="E335" s="234"/>
      <c r="F335" s="227"/>
      <c r="G335" s="227"/>
      <c r="H335" s="226"/>
    </row>
    <row r="336" spans="1:8" x14ac:dyDescent="0.2">
      <c r="A336" s="237"/>
      <c r="B336" s="237"/>
      <c r="D336" s="237"/>
      <c r="E336" s="234"/>
      <c r="F336" s="227"/>
      <c r="G336" s="227"/>
      <c r="H336" s="226"/>
    </row>
    <row r="337" spans="1:8" x14ac:dyDescent="0.2">
      <c r="A337" s="237"/>
      <c r="B337" s="237"/>
      <c r="D337" s="237"/>
      <c r="E337" s="234"/>
      <c r="F337" s="227"/>
      <c r="G337" s="227"/>
      <c r="H337" s="226"/>
    </row>
    <row r="338" spans="1:8" x14ac:dyDescent="0.2">
      <c r="A338" s="237"/>
      <c r="B338" s="237"/>
      <c r="D338" s="237"/>
      <c r="E338" s="234"/>
      <c r="F338" s="227"/>
      <c r="G338" s="227"/>
      <c r="H338" s="226"/>
    </row>
    <row r="339" spans="1:8" x14ac:dyDescent="0.2">
      <c r="A339" s="237"/>
      <c r="B339" s="237"/>
      <c r="D339" s="237"/>
      <c r="E339" s="234"/>
      <c r="F339" s="227"/>
      <c r="G339" s="227"/>
      <c r="H339" s="226"/>
    </row>
    <row r="340" spans="1:8" x14ac:dyDescent="0.2">
      <c r="A340" s="237"/>
      <c r="B340" s="237"/>
      <c r="D340" s="237"/>
      <c r="E340" s="234"/>
      <c r="F340" s="227"/>
      <c r="G340" s="227"/>
      <c r="H340" s="226"/>
    </row>
    <row r="341" spans="1:8" x14ac:dyDescent="0.2">
      <c r="A341" s="237"/>
      <c r="B341" s="237"/>
      <c r="D341" s="237"/>
      <c r="E341" s="234"/>
      <c r="F341" s="227"/>
      <c r="G341" s="227"/>
      <c r="H341" s="226"/>
    </row>
    <row r="342" spans="1:8" x14ac:dyDescent="0.2">
      <c r="A342" s="237"/>
      <c r="B342" s="237"/>
      <c r="D342" s="237"/>
      <c r="E342" s="234"/>
      <c r="F342" s="227"/>
      <c r="G342" s="227"/>
      <c r="H342" s="226"/>
    </row>
    <row r="343" spans="1:8" x14ac:dyDescent="0.2">
      <c r="A343" s="237"/>
      <c r="B343" s="237"/>
      <c r="D343" s="237"/>
      <c r="E343" s="234"/>
      <c r="F343" s="227"/>
      <c r="G343" s="227"/>
      <c r="H343" s="226"/>
    </row>
    <row r="344" spans="1:8" x14ac:dyDescent="0.2">
      <c r="A344" s="237"/>
      <c r="B344" s="237"/>
      <c r="D344" s="237"/>
      <c r="E344" s="234"/>
      <c r="F344" s="227"/>
      <c r="G344" s="227"/>
      <c r="H344" s="226"/>
    </row>
    <row r="345" spans="1:8" x14ac:dyDescent="0.2">
      <c r="A345" s="237"/>
      <c r="B345" s="237"/>
      <c r="D345" s="237"/>
      <c r="E345" s="234"/>
      <c r="F345" s="227"/>
      <c r="G345" s="227"/>
      <c r="H345" s="226"/>
    </row>
    <row r="346" spans="1:8" x14ac:dyDescent="0.2">
      <c r="A346" s="237"/>
      <c r="B346" s="237"/>
      <c r="D346" s="237"/>
      <c r="E346" s="234"/>
      <c r="F346" s="227"/>
      <c r="G346" s="227"/>
      <c r="H346" s="226"/>
    </row>
    <row r="347" spans="1:8" x14ac:dyDescent="0.2">
      <c r="A347" s="237"/>
      <c r="B347" s="237"/>
      <c r="D347" s="237"/>
      <c r="E347" s="234"/>
      <c r="F347" s="227"/>
      <c r="G347" s="227"/>
      <c r="H347" s="226"/>
    </row>
    <row r="348" spans="1:8" x14ac:dyDescent="0.2">
      <c r="A348" s="237"/>
      <c r="B348" s="237"/>
      <c r="D348" s="237"/>
      <c r="E348" s="234"/>
      <c r="F348" s="227"/>
      <c r="G348" s="227"/>
      <c r="H348" s="226"/>
    </row>
    <row r="349" spans="1:8" x14ac:dyDescent="0.2">
      <c r="A349" s="237"/>
      <c r="B349" s="237"/>
      <c r="D349" s="237"/>
      <c r="E349" s="234"/>
      <c r="F349" s="227"/>
      <c r="G349" s="227"/>
      <c r="H349" s="226"/>
    </row>
    <row r="350" spans="1:8" x14ac:dyDescent="0.2">
      <c r="A350" s="237"/>
      <c r="B350" s="237"/>
      <c r="D350" s="237"/>
      <c r="E350" s="234"/>
      <c r="F350" s="227"/>
      <c r="G350" s="227"/>
      <c r="H350" s="226"/>
    </row>
    <row r="351" spans="1:8" x14ac:dyDescent="0.2">
      <c r="A351" s="237"/>
      <c r="B351" s="237"/>
      <c r="D351" s="237"/>
      <c r="E351" s="234"/>
      <c r="F351" s="227"/>
      <c r="G351" s="227"/>
      <c r="H351" s="226"/>
    </row>
    <row r="352" spans="1:8" x14ac:dyDescent="0.2">
      <c r="A352" s="237"/>
      <c r="B352" s="237"/>
      <c r="D352" s="237"/>
      <c r="E352" s="234"/>
      <c r="F352" s="227"/>
      <c r="G352" s="227"/>
      <c r="H352" s="226"/>
    </row>
    <row r="353" spans="1:8" x14ac:dyDescent="0.2">
      <c r="A353" s="237"/>
      <c r="B353" s="237"/>
      <c r="D353" s="237"/>
      <c r="E353" s="234"/>
      <c r="F353" s="227"/>
      <c r="G353" s="227"/>
      <c r="H353" s="226"/>
    </row>
    <row r="354" spans="1:8" x14ac:dyDescent="0.2">
      <c r="A354" s="237"/>
      <c r="B354" s="237"/>
      <c r="D354" s="237"/>
      <c r="E354" s="234"/>
      <c r="F354" s="227"/>
      <c r="G354" s="227"/>
      <c r="H354" s="226"/>
    </row>
    <row r="355" spans="1:8" x14ac:dyDescent="0.2">
      <c r="A355" s="237"/>
      <c r="B355" s="237"/>
      <c r="D355" s="237"/>
      <c r="E355" s="234"/>
      <c r="F355" s="227"/>
      <c r="G355" s="227"/>
      <c r="H355" s="226"/>
    </row>
    <row r="356" spans="1:8" x14ac:dyDescent="0.2">
      <c r="A356" s="237"/>
      <c r="B356" s="237"/>
      <c r="D356" s="237"/>
      <c r="E356" s="234"/>
      <c r="F356" s="227"/>
      <c r="G356" s="227"/>
      <c r="H356" s="226"/>
    </row>
    <row r="357" spans="1:8" x14ac:dyDescent="0.2">
      <c r="A357" s="237"/>
      <c r="B357" s="237"/>
      <c r="D357" s="237"/>
      <c r="E357" s="234"/>
      <c r="F357" s="227"/>
      <c r="G357" s="227"/>
      <c r="H357" s="226"/>
    </row>
    <row r="358" spans="1:8" x14ac:dyDescent="0.2">
      <c r="A358" s="237"/>
      <c r="B358" s="237"/>
      <c r="D358" s="237"/>
      <c r="E358" s="234"/>
      <c r="F358" s="227"/>
      <c r="G358" s="227"/>
      <c r="H358" s="226"/>
    </row>
    <row r="359" spans="1:8" x14ac:dyDescent="0.2">
      <c r="A359" s="237"/>
      <c r="B359" s="237"/>
      <c r="D359" s="237"/>
      <c r="E359" s="234"/>
      <c r="F359" s="227"/>
      <c r="G359" s="227"/>
      <c r="H359" s="226"/>
    </row>
    <row r="360" spans="1:8" x14ac:dyDescent="0.2">
      <c r="A360" s="237"/>
      <c r="B360" s="237"/>
      <c r="D360" s="237"/>
      <c r="E360" s="234"/>
      <c r="F360" s="227"/>
      <c r="G360" s="227"/>
      <c r="H360" s="226"/>
    </row>
    <row r="361" spans="1:8" x14ac:dyDescent="0.2">
      <c r="A361" s="237"/>
      <c r="B361" s="237"/>
      <c r="D361" s="237"/>
      <c r="E361" s="234"/>
      <c r="F361" s="227"/>
      <c r="G361" s="227"/>
      <c r="H361" s="226"/>
    </row>
    <row r="362" spans="1:8" x14ac:dyDescent="0.2">
      <c r="A362" s="237"/>
      <c r="B362" s="237"/>
      <c r="D362" s="237"/>
      <c r="E362" s="234"/>
      <c r="F362" s="227"/>
      <c r="G362" s="227"/>
      <c r="H362" s="226"/>
    </row>
    <row r="363" spans="1:8" x14ac:dyDescent="0.2">
      <c r="A363" s="237"/>
      <c r="B363" s="237"/>
      <c r="D363" s="237"/>
      <c r="E363" s="234"/>
      <c r="F363" s="227"/>
      <c r="G363" s="227"/>
      <c r="H363" s="226"/>
    </row>
    <row r="364" spans="1:8" x14ac:dyDescent="0.2">
      <c r="A364" s="237"/>
      <c r="B364" s="237"/>
      <c r="D364" s="237"/>
      <c r="E364" s="234"/>
      <c r="F364" s="227"/>
      <c r="G364" s="227"/>
      <c r="H364" s="226"/>
    </row>
    <row r="365" spans="1:8" x14ac:dyDescent="0.2">
      <c r="A365" s="237"/>
      <c r="B365" s="237"/>
      <c r="D365" s="237"/>
      <c r="E365" s="234"/>
      <c r="F365" s="227"/>
      <c r="G365" s="227"/>
      <c r="H365" s="226"/>
    </row>
    <row r="366" spans="1:8" x14ac:dyDescent="0.2">
      <c r="A366" s="237"/>
      <c r="B366" s="237"/>
      <c r="D366" s="237"/>
      <c r="E366" s="234"/>
      <c r="F366" s="227"/>
      <c r="G366" s="227"/>
      <c r="H366" s="226"/>
    </row>
    <row r="367" spans="1:8" x14ac:dyDescent="0.2">
      <c r="A367" s="237"/>
      <c r="B367" s="237"/>
      <c r="D367" s="237"/>
      <c r="E367" s="234"/>
      <c r="F367" s="227"/>
      <c r="G367" s="227"/>
      <c r="H367" s="226"/>
    </row>
    <row r="368" spans="1:8" x14ac:dyDescent="0.2">
      <c r="A368" s="237"/>
      <c r="B368" s="237"/>
      <c r="D368" s="237"/>
      <c r="E368" s="234"/>
      <c r="F368" s="227"/>
      <c r="G368" s="227"/>
      <c r="H368" s="226"/>
    </row>
    <row r="369" spans="1:8" x14ac:dyDescent="0.2">
      <c r="A369" s="237"/>
      <c r="B369" s="237"/>
      <c r="D369" s="237"/>
      <c r="E369" s="234"/>
      <c r="F369" s="227"/>
      <c r="G369" s="227"/>
      <c r="H369" s="226"/>
    </row>
    <row r="370" spans="1:8" x14ac:dyDescent="0.2">
      <c r="A370" s="237"/>
      <c r="B370" s="237"/>
      <c r="D370" s="237"/>
      <c r="E370" s="234"/>
      <c r="F370" s="227"/>
      <c r="G370" s="227"/>
      <c r="H370" s="226"/>
    </row>
    <row r="371" spans="1:8" x14ac:dyDescent="0.2">
      <c r="A371" s="237"/>
      <c r="B371" s="237"/>
      <c r="D371" s="237"/>
      <c r="E371" s="234"/>
      <c r="F371" s="227"/>
      <c r="G371" s="227"/>
      <c r="H371" s="226"/>
    </row>
    <row r="372" spans="1:8" x14ac:dyDescent="0.2">
      <c r="A372" s="237"/>
      <c r="B372" s="237"/>
      <c r="D372" s="237"/>
      <c r="E372" s="234"/>
      <c r="F372" s="227"/>
      <c r="G372" s="227"/>
      <c r="H372" s="226"/>
    </row>
    <row r="373" spans="1:8" x14ac:dyDescent="0.2">
      <c r="A373" s="237"/>
      <c r="B373" s="237"/>
      <c r="D373" s="237"/>
      <c r="E373" s="234"/>
      <c r="F373" s="227"/>
      <c r="G373" s="227"/>
      <c r="H373" s="226"/>
    </row>
    <row r="374" spans="1:8" x14ac:dyDescent="0.2">
      <c r="A374" s="237"/>
      <c r="B374" s="237"/>
      <c r="D374" s="237"/>
      <c r="E374" s="234"/>
      <c r="F374" s="227"/>
      <c r="G374" s="227"/>
      <c r="H374" s="226"/>
    </row>
    <row r="375" spans="1:8" x14ac:dyDescent="0.2">
      <c r="A375" s="237"/>
      <c r="B375" s="237"/>
      <c r="D375" s="237"/>
      <c r="E375" s="234"/>
      <c r="F375" s="227"/>
      <c r="G375" s="227"/>
      <c r="H375" s="226"/>
    </row>
    <row r="376" spans="1:8" x14ac:dyDescent="0.2">
      <c r="A376" s="237"/>
      <c r="B376" s="237"/>
      <c r="D376" s="237"/>
      <c r="E376" s="234"/>
      <c r="F376" s="227"/>
      <c r="G376" s="227"/>
      <c r="H376" s="226"/>
    </row>
    <row r="377" spans="1:8" x14ac:dyDescent="0.2">
      <c r="A377" s="237"/>
      <c r="B377" s="237"/>
      <c r="D377" s="237"/>
      <c r="E377" s="234"/>
      <c r="F377" s="227"/>
      <c r="G377" s="227"/>
      <c r="H377" s="226"/>
    </row>
    <row r="378" spans="1:8" x14ac:dyDescent="0.2">
      <c r="A378" s="237"/>
      <c r="B378" s="237"/>
      <c r="D378" s="237"/>
      <c r="E378" s="234"/>
      <c r="F378" s="227"/>
      <c r="G378" s="227"/>
      <c r="H378" s="226"/>
    </row>
    <row r="379" spans="1:8" x14ac:dyDescent="0.2">
      <c r="A379" s="237"/>
      <c r="B379" s="237"/>
      <c r="D379" s="237"/>
      <c r="E379" s="234"/>
      <c r="F379" s="227"/>
      <c r="G379" s="227"/>
      <c r="H379" s="226"/>
    </row>
    <row r="380" spans="1:8" x14ac:dyDescent="0.2">
      <c r="A380" s="237"/>
      <c r="B380" s="237"/>
      <c r="D380" s="237"/>
      <c r="E380" s="234"/>
      <c r="F380" s="227"/>
      <c r="G380" s="227"/>
      <c r="H380" s="226"/>
    </row>
    <row r="381" spans="1:8" x14ac:dyDescent="0.2">
      <c r="A381" s="237"/>
      <c r="B381" s="237"/>
      <c r="D381" s="237"/>
      <c r="E381" s="234"/>
      <c r="F381" s="227"/>
      <c r="G381" s="227"/>
      <c r="H381" s="226"/>
    </row>
    <row r="382" spans="1:8" x14ac:dyDescent="0.2">
      <c r="A382" s="237"/>
      <c r="B382" s="237"/>
      <c r="D382" s="237"/>
      <c r="E382" s="234"/>
      <c r="F382" s="227"/>
      <c r="G382" s="227"/>
      <c r="H382" s="226"/>
    </row>
    <row r="383" spans="1:8" x14ac:dyDescent="0.2">
      <c r="A383" s="237"/>
      <c r="B383" s="237"/>
      <c r="D383" s="237"/>
      <c r="E383" s="234"/>
      <c r="F383" s="227"/>
      <c r="G383" s="227"/>
      <c r="H383" s="226"/>
    </row>
    <row r="384" spans="1:8" x14ac:dyDescent="0.2">
      <c r="A384" s="237"/>
      <c r="B384" s="237"/>
      <c r="D384" s="237"/>
      <c r="E384" s="234"/>
      <c r="F384" s="227"/>
      <c r="G384" s="227"/>
      <c r="H384" s="226"/>
    </row>
    <row r="385" spans="1:8" x14ac:dyDescent="0.2">
      <c r="A385" s="237"/>
      <c r="B385" s="237"/>
      <c r="D385" s="237"/>
      <c r="E385" s="234"/>
      <c r="F385" s="227"/>
      <c r="G385" s="227"/>
      <c r="H385" s="226"/>
    </row>
    <row r="386" spans="1:8" x14ac:dyDescent="0.2">
      <c r="A386" s="237"/>
      <c r="B386" s="237"/>
      <c r="D386" s="237"/>
      <c r="E386" s="234"/>
      <c r="F386" s="227"/>
      <c r="G386" s="227"/>
      <c r="H386" s="226"/>
    </row>
    <row r="387" spans="1:8" x14ac:dyDescent="0.2">
      <c r="A387" s="237"/>
      <c r="B387" s="237"/>
      <c r="D387" s="237"/>
      <c r="E387" s="234"/>
      <c r="F387" s="227"/>
      <c r="G387" s="227"/>
      <c r="H387" s="226"/>
    </row>
    <row r="388" spans="1:8" x14ac:dyDescent="0.2">
      <c r="A388" s="237"/>
      <c r="B388" s="237"/>
      <c r="D388" s="237"/>
      <c r="E388" s="234"/>
      <c r="F388" s="227"/>
      <c r="G388" s="227"/>
      <c r="H388" s="226"/>
    </row>
    <row r="389" spans="1:8" x14ac:dyDescent="0.2">
      <c r="A389" s="237"/>
      <c r="B389" s="237"/>
      <c r="D389" s="237"/>
      <c r="E389" s="234"/>
      <c r="F389" s="227"/>
      <c r="G389" s="227"/>
      <c r="H389" s="226"/>
    </row>
    <row r="390" spans="1:8" x14ac:dyDescent="0.2">
      <c r="A390" s="237"/>
      <c r="B390" s="237"/>
      <c r="D390" s="237"/>
      <c r="E390" s="234"/>
      <c r="F390" s="227"/>
      <c r="G390" s="227"/>
      <c r="H390" s="226"/>
    </row>
    <row r="391" spans="1:8" x14ac:dyDescent="0.2">
      <c r="A391" s="237"/>
      <c r="B391" s="237"/>
      <c r="D391" s="237"/>
      <c r="E391" s="234"/>
      <c r="F391" s="227"/>
      <c r="G391" s="227"/>
      <c r="H391" s="226"/>
    </row>
    <row r="392" spans="1:8" x14ac:dyDescent="0.2">
      <c r="A392" s="237"/>
      <c r="B392" s="237"/>
      <c r="D392" s="237"/>
      <c r="E392" s="234"/>
      <c r="F392" s="227"/>
      <c r="G392" s="227"/>
      <c r="H392" s="226"/>
    </row>
    <row r="393" spans="1:8" x14ac:dyDescent="0.2">
      <c r="A393" s="237"/>
      <c r="B393" s="237"/>
      <c r="D393" s="237"/>
      <c r="E393" s="234"/>
      <c r="F393" s="227"/>
      <c r="G393" s="227"/>
      <c r="H393" s="226"/>
    </row>
    <row r="394" spans="1:8" x14ac:dyDescent="0.2">
      <c r="A394" s="237"/>
      <c r="B394" s="237"/>
      <c r="D394" s="237"/>
      <c r="E394" s="234"/>
      <c r="F394" s="227"/>
      <c r="G394" s="227"/>
      <c r="H394" s="226"/>
    </row>
    <row r="395" spans="1:8" x14ac:dyDescent="0.2">
      <c r="A395" s="237"/>
      <c r="B395" s="237"/>
      <c r="D395" s="237"/>
      <c r="E395" s="234"/>
      <c r="F395" s="227"/>
      <c r="G395" s="227"/>
      <c r="H395" s="226"/>
    </row>
    <row r="396" spans="1:8" x14ac:dyDescent="0.2">
      <c r="A396" s="237"/>
      <c r="B396" s="237"/>
      <c r="D396" s="237"/>
      <c r="E396" s="234"/>
      <c r="F396" s="227"/>
      <c r="G396" s="227"/>
      <c r="H396" s="226"/>
    </row>
    <row r="397" spans="1:8" x14ac:dyDescent="0.2">
      <c r="A397" s="237"/>
      <c r="B397" s="237"/>
      <c r="D397" s="237"/>
      <c r="E397" s="234"/>
      <c r="F397" s="227"/>
      <c r="G397" s="227"/>
      <c r="H397" s="226"/>
    </row>
    <row r="398" spans="1:8" x14ac:dyDescent="0.2">
      <c r="A398" s="237"/>
      <c r="B398" s="237"/>
      <c r="D398" s="237"/>
      <c r="E398" s="234"/>
      <c r="F398" s="227"/>
      <c r="G398" s="227"/>
      <c r="H398" s="226"/>
    </row>
    <row r="399" spans="1:8" x14ac:dyDescent="0.2">
      <c r="A399" s="237"/>
      <c r="B399" s="237"/>
      <c r="D399" s="237"/>
      <c r="E399" s="234"/>
      <c r="F399" s="227"/>
      <c r="G399" s="227"/>
      <c r="H399" s="226"/>
    </row>
    <row r="400" spans="1:8" x14ac:dyDescent="0.2">
      <c r="A400" s="237"/>
      <c r="B400" s="237"/>
      <c r="D400" s="237"/>
      <c r="E400" s="234"/>
      <c r="F400" s="227"/>
      <c r="G400" s="227"/>
      <c r="H400" s="226"/>
    </row>
    <row r="401" spans="1:8" x14ac:dyDescent="0.2">
      <c r="A401" s="237"/>
      <c r="B401" s="237"/>
      <c r="D401" s="237"/>
      <c r="E401" s="234"/>
      <c r="F401" s="227"/>
      <c r="G401" s="227"/>
      <c r="H401" s="226"/>
    </row>
    <row r="402" spans="1:8" x14ac:dyDescent="0.2">
      <c r="A402" s="237"/>
      <c r="B402" s="237"/>
      <c r="D402" s="237"/>
      <c r="E402" s="234"/>
      <c r="F402" s="227"/>
      <c r="G402" s="227"/>
      <c r="H402" s="226"/>
    </row>
    <row r="403" spans="1:8" x14ac:dyDescent="0.2">
      <c r="A403" s="237"/>
      <c r="B403" s="237"/>
      <c r="D403" s="237"/>
      <c r="E403" s="234"/>
      <c r="F403" s="227"/>
      <c r="G403" s="227"/>
      <c r="H403" s="226"/>
    </row>
    <row r="404" spans="1:8" x14ac:dyDescent="0.2">
      <c r="A404" s="237"/>
      <c r="B404" s="237"/>
      <c r="D404" s="237"/>
      <c r="E404" s="234"/>
      <c r="F404" s="227"/>
      <c r="G404" s="227"/>
      <c r="H404" s="226"/>
    </row>
    <row r="405" spans="1:8" x14ac:dyDescent="0.2">
      <c r="A405" s="237"/>
      <c r="B405" s="237"/>
      <c r="D405" s="237"/>
      <c r="E405" s="234"/>
      <c r="F405" s="227"/>
      <c r="G405" s="227"/>
      <c r="H405" s="226"/>
    </row>
    <row r="406" spans="1:8" x14ac:dyDescent="0.2">
      <c r="A406" s="237"/>
      <c r="B406" s="237"/>
      <c r="D406" s="237"/>
      <c r="E406" s="234"/>
      <c r="F406" s="227"/>
      <c r="G406" s="227"/>
      <c r="H406" s="226"/>
    </row>
    <row r="407" spans="1:8" x14ac:dyDescent="0.2">
      <c r="A407" s="237"/>
      <c r="B407" s="237"/>
      <c r="D407" s="237"/>
      <c r="E407" s="234"/>
      <c r="F407" s="227"/>
      <c r="G407" s="227"/>
      <c r="H407" s="226"/>
    </row>
    <row r="408" spans="1:8" x14ac:dyDescent="0.2">
      <c r="A408" s="237"/>
      <c r="B408" s="237"/>
      <c r="D408" s="237"/>
      <c r="E408" s="234"/>
      <c r="F408" s="227"/>
      <c r="G408" s="227"/>
      <c r="H408" s="226"/>
    </row>
    <row r="409" spans="1:8" x14ac:dyDescent="0.2">
      <c r="A409" s="237"/>
      <c r="B409" s="237"/>
      <c r="D409" s="237"/>
      <c r="E409" s="234"/>
      <c r="F409" s="227"/>
      <c r="G409" s="227"/>
      <c r="H409" s="226"/>
    </row>
    <row r="410" spans="1:8" x14ac:dyDescent="0.2">
      <c r="A410" s="237"/>
      <c r="B410" s="237"/>
      <c r="D410" s="237"/>
      <c r="E410" s="234"/>
      <c r="F410" s="227"/>
      <c r="G410" s="227"/>
      <c r="H410" s="226"/>
    </row>
    <row r="411" spans="1:8" x14ac:dyDescent="0.2">
      <c r="A411" s="237"/>
      <c r="B411" s="237"/>
      <c r="D411" s="237"/>
      <c r="E411" s="234"/>
      <c r="F411" s="227"/>
      <c r="G411" s="227"/>
      <c r="H411" s="226"/>
    </row>
    <row r="412" spans="1:8" x14ac:dyDescent="0.2">
      <c r="A412" s="237"/>
      <c r="B412" s="237"/>
      <c r="D412" s="237"/>
      <c r="E412" s="234"/>
      <c r="F412" s="227"/>
      <c r="G412" s="227"/>
      <c r="H412" s="226"/>
    </row>
    <row r="413" spans="1:8" x14ac:dyDescent="0.2">
      <c r="A413" s="237"/>
      <c r="B413" s="237"/>
      <c r="D413" s="237"/>
      <c r="E413" s="234"/>
      <c r="F413" s="227"/>
      <c r="G413" s="227"/>
      <c r="H413" s="226"/>
    </row>
    <row r="414" spans="1:8" x14ac:dyDescent="0.2">
      <c r="A414" s="237"/>
      <c r="B414" s="237"/>
      <c r="D414" s="237"/>
      <c r="E414" s="234"/>
      <c r="F414" s="227"/>
      <c r="G414" s="227"/>
      <c r="H414" s="226"/>
    </row>
    <row r="415" spans="1:8" x14ac:dyDescent="0.2">
      <c r="A415" s="237"/>
      <c r="B415" s="237"/>
      <c r="D415" s="237"/>
      <c r="E415" s="234"/>
      <c r="F415" s="227"/>
      <c r="G415" s="227"/>
      <c r="H415" s="226"/>
    </row>
    <row r="416" spans="1:8" x14ac:dyDescent="0.2">
      <c r="A416" s="237"/>
      <c r="B416" s="237"/>
      <c r="D416" s="237"/>
      <c r="E416" s="234"/>
      <c r="F416" s="227"/>
      <c r="G416" s="227"/>
      <c r="H416" s="226"/>
    </row>
    <row r="417" spans="1:8" x14ac:dyDescent="0.2">
      <c r="A417" s="237"/>
      <c r="B417" s="237"/>
      <c r="D417" s="237"/>
      <c r="E417" s="234"/>
      <c r="F417" s="227"/>
      <c r="G417" s="227"/>
      <c r="H417" s="226"/>
    </row>
    <row r="418" spans="1:8" x14ac:dyDescent="0.2">
      <c r="A418" s="237"/>
      <c r="B418" s="237"/>
      <c r="D418" s="237"/>
      <c r="E418" s="234"/>
      <c r="F418" s="227"/>
      <c r="G418" s="227"/>
      <c r="H418" s="226"/>
    </row>
    <row r="419" spans="1:8" x14ac:dyDescent="0.2">
      <c r="A419" s="237"/>
      <c r="B419" s="237"/>
      <c r="D419" s="237"/>
      <c r="E419" s="234"/>
      <c r="F419" s="227"/>
      <c r="G419" s="227"/>
      <c r="H419" s="226"/>
    </row>
    <row r="420" spans="1:8" x14ac:dyDescent="0.2">
      <c r="A420" s="237"/>
      <c r="B420" s="237"/>
      <c r="D420" s="237"/>
      <c r="E420" s="234"/>
      <c r="F420" s="227"/>
      <c r="G420" s="227"/>
      <c r="H420" s="226"/>
    </row>
    <row r="421" spans="1:8" x14ac:dyDescent="0.2">
      <c r="A421" s="237"/>
      <c r="B421" s="237"/>
      <c r="D421" s="237"/>
      <c r="E421" s="234"/>
      <c r="F421" s="227"/>
      <c r="G421" s="227"/>
      <c r="H421" s="226"/>
    </row>
    <row r="422" spans="1:8" x14ac:dyDescent="0.2">
      <c r="A422" s="237"/>
      <c r="B422" s="237"/>
      <c r="D422" s="237"/>
      <c r="E422" s="234"/>
      <c r="F422" s="227"/>
      <c r="G422" s="227"/>
      <c r="H422" s="226"/>
    </row>
    <row r="423" spans="1:8" x14ac:dyDescent="0.2">
      <c r="A423" s="237"/>
      <c r="B423" s="237"/>
      <c r="D423" s="237"/>
      <c r="E423" s="234"/>
      <c r="F423" s="227"/>
      <c r="G423" s="227"/>
      <c r="H423" s="226"/>
    </row>
    <row r="424" spans="1:8" x14ac:dyDescent="0.2">
      <c r="A424" s="237"/>
      <c r="B424" s="237"/>
      <c r="D424" s="237"/>
      <c r="E424" s="234"/>
      <c r="F424" s="227"/>
      <c r="G424" s="227"/>
      <c r="H424" s="226"/>
    </row>
    <row r="425" spans="1:8" x14ac:dyDescent="0.2">
      <c r="A425" s="237"/>
      <c r="B425" s="237"/>
      <c r="D425" s="237"/>
      <c r="E425" s="234"/>
      <c r="F425" s="227"/>
      <c r="G425" s="227"/>
      <c r="H425" s="226"/>
    </row>
    <row r="426" spans="1:8" x14ac:dyDescent="0.2">
      <c r="A426" s="237"/>
      <c r="B426" s="237"/>
      <c r="D426" s="237"/>
      <c r="E426" s="234"/>
      <c r="F426" s="227"/>
      <c r="G426" s="227"/>
      <c r="H426" s="226"/>
    </row>
    <row r="427" spans="1:8" x14ac:dyDescent="0.2">
      <c r="A427" s="237"/>
      <c r="B427" s="237"/>
      <c r="D427" s="237"/>
      <c r="E427" s="234"/>
      <c r="F427" s="227"/>
      <c r="G427" s="227"/>
      <c r="H427" s="226"/>
    </row>
    <row r="428" spans="1:8" x14ac:dyDescent="0.2">
      <c r="A428" s="237"/>
      <c r="B428" s="237"/>
      <c r="D428" s="237"/>
      <c r="E428" s="234"/>
      <c r="F428" s="227"/>
      <c r="G428" s="227"/>
      <c r="H428" s="226"/>
    </row>
    <row r="429" spans="1:8" x14ac:dyDescent="0.2">
      <c r="A429" s="237"/>
      <c r="B429" s="237"/>
      <c r="D429" s="237"/>
      <c r="E429" s="234"/>
      <c r="F429" s="227"/>
      <c r="G429" s="227"/>
      <c r="H429" s="226"/>
    </row>
    <row r="430" spans="1:8" x14ac:dyDescent="0.2">
      <c r="A430" s="237"/>
      <c r="B430" s="237"/>
      <c r="D430" s="237"/>
      <c r="E430" s="234"/>
      <c r="F430" s="227"/>
      <c r="G430" s="227"/>
      <c r="H430" s="226"/>
    </row>
    <row r="431" spans="1:8" x14ac:dyDescent="0.2">
      <c r="A431" s="237"/>
      <c r="B431" s="237"/>
      <c r="D431" s="237"/>
      <c r="E431" s="234"/>
      <c r="F431" s="227"/>
      <c r="G431" s="227"/>
      <c r="H431" s="226"/>
    </row>
    <row r="432" spans="1:8" x14ac:dyDescent="0.2">
      <c r="A432" s="237"/>
      <c r="B432" s="237"/>
      <c r="D432" s="237"/>
      <c r="E432" s="234"/>
      <c r="F432" s="227"/>
      <c r="G432" s="227"/>
      <c r="H432" s="226"/>
    </row>
    <row r="433" spans="1:8" x14ac:dyDescent="0.2">
      <c r="A433" s="237"/>
      <c r="B433" s="237"/>
      <c r="D433" s="237"/>
      <c r="E433" s="234"/>
      <c r="F433" s="227"/>
      <c r="G433" s="227"/>
      <c r="H433" s="226"/>
    </row>
    <row r="434" spans="1:8" x14ac:dyDescent="0.2">
      <c r="A434" s="237"/>
      <c r="B434" s="237"/>
      <c r="D434" s="237"/>
      <c r="E434" s="234"/>
      <c r="F434" s="227"/>
      <c r="G434" s="227"/>
      <c r="H434" s="226"/>
    </row>
    <row r="435" spans="1:8" x14ac:dyDescent="0.2">
      <c r="A435" s="237"/>
      <c r="B435" s="237"/>
      <c r="D435" s="237"/>
      <c r="E435" s="234"/>
      <c r="F435" s="227"/>
      <c r="G435" s="227"/>
      <c r="H435" s="226"/>
    </row>
    <row r="436" spans="1:8" x14ac:dyDescent="0.2">
      <c r="A436" s="237"/>
      <c r="B436" s="237"/>
      <c r="D436" s="237"/>
      <c r="E436" s="234"/>
      <c r="F436" s="227"/>
      <c r="G436" s="227"/>
      <c r="H436" s="226"/>
    </row>
    <row r="437" spans="1:8" x14ac:dyDescent="0.2">
      <c r="A437" s="237"/>
      <c r="B437" s="237"/>
      <c r="D437" s="237"/>
      <c r="E437" s="234"/>
      <c r="F437" s="227"/>
      <c r="G437" s="227"/>
      <c r="H437" s="226"/>
    </row>
    <row r="438" spans="1:8" x14ac:dyDescent="0.2">
      <c r="A438" s="237"/>
      <c r="B438" s="237"/>
      <c r="D438" s="237"/>
      <c r="E438" s="234"/>
      <c r="F438" s="227"/>
      <c r="G438" s="227"/>
      <c r="H438" s="226"/>
    </row>
    <row r="439" spans="1:8" x14ac:dyDescent="0.2">
      <c r="A439" s="237"/>
      <c r="B439" s="237"/>
      <c r="D439" s="237"/>
      <c r="E439" s="234"/>
      <c r="F439" s="227"/>
      <c r="G439" s="227"/>
      <c r="H439" s="226"/>
    </row>
    <row r="440" spans="1:8" x14ac:dyDescent="0.2">
      <c r="A440" s="237"/>
      <c r="B440" s="237"/>
      <c r="D440" s="237"/>
      <c r="E440" s="234"/>
      <c r="F440" s="227"/>
      <c r="G440" s="227"/>
      <c r="H440" s="226"/>
    </row>
    <row r="441" spans="1:8" x14ac:dyDescent="0.2">
      <c r="A441" s="237"/>
      <c r="B441" s="237"/>
      <c r="D441" s="237"/>
      <c r="E441" s="234"/>
      <c r="F441" s="227"/>
      <c r="G441" s="227"/>
      <c r="H441" s="226"/>
    </row>
    <row r="442" spans="1:8" x14ac:dyDescent="0.2">
      <c r="A442" s="237"/>
      <c r="B442" s="237"/>
      <c r="D442" s="237"/>
      <c r="E442" s="234"/>
      <c r="F442" s="227"/>
      <c r="G442" s="227"/>
      <c r="H442" s="226"/>
    </row>
    <row r="443" spans="1:8" x14ac:dyDescent="0.2">
      <c r="A443" s="237"/>
      <c r="B443" s="237"/>
      <c r="D443" s="237"/>
      <c r="E443" s="234"/>
      <c r="F443" s="227"/>
      <c r="G443" s="227"/>
      <c r="H443" s="226"/>
    </row>
    <row r="444" spans="1:8" x14ac:dyDescent="0.2">
      <c r="A444" s="237"/>
      <c r="B444" s="237"/>
      <c r="D444" s="237"/>
      <c r="E444" s="234"/>
      <c r="F444" s="227"/>
      <c r="G444" s="227"/>
      <c r="H444" s="226"/>
    </row>
    <row r="445" spans="1:8" x14ac:dyDescent="0.2">
      <c r="A445" s="237"/>
      <c r="B445" s="237"/>
      <c r="D445" s="237"/>
      <c r="E445" s="234"/>
      <c r="F445" s="227"/>
      <c r="G445" s="227"/>
      <c r="H445" s="226"/>
    </row>
    <row r="446" spans="1:8" x14ac:dyDescent="0.2">
      <c r="A446" s="237"/>
      <c r="B446" s="237"/>
      <c r="D446" s="237"/>
      <c r="E446" s="234"/>
      <c r="F446" s="227"/>
      <c r="G446" s="227"/>
      <c r="H446" s="226"/>
    </row>
    <row r="447" spans="1:8" x14ac:dyDescent="0.2">
      <c r="A447" s="237"/>
      <c r="B447" s="237"/>
      <c r="D447" s="237"/>
      <c r="E447" s="234"/>
      <c r="F447" s="227"/>
      <c r="G447" s="227"/>
      <c r="H447" s="226"/>
    </row>
    <row r="448" spans="1:8" x14ac:dyDescent="0.2">
      <c r="A448" s="237"/>
      <c r="B448" s="237"/>
      <c r="D448" s="237"/>
      <c r="E448" s="234"/>
      <c r="F448" s="227"/>
      <c r="G448" s="227"/>
      <c r="H448" s="226"/>
    </row>
    <row r="449" spans="1:8" x14ac:dyDescent="0.2">
      <c r="A449" s="237"/>
      <c r="B449" s="237"/>
      <c r="D449" s="237"/>
      <c r="E449" s="234"/>
      <c r="F449" s="227"/>
      <c r="G449" s="227"/>
      <c r="H449" s="226"/>
    </row>
    <row r="450" spans="1:8" x14ac:dyDescent="0.2">
      <c r="A450" s="237"/>
      <c r="B450" s="237"/>
      <c r="D450" s="237"/>
      <c r="E450" s="234"/>
      <c r="F450" s="227"/>
      <c r="G450" s="227"/>
      <c r="H450" s="226"/>
    </row>
    <row r="451" spans="1:8" x14ac:dyDescent="0.2">
      <c r="A451" s="237"/>
      <c r="B451" s="237"/>
      <c r="D451" s="237"/>
      <c r="E451" s="234"/>
      <c r="F451" s="227"/>
      <c r="G451" s="227"/>
      <c r="H451" s="226"/>
    </row>
    <row r="452" spans="1:8" x14ac:dyDescent="0.2">
      <c r="A452" s="237"/>
      <c r="B452" s="237"/>
      <c r="D452" s="237"/>
      <c r="E452" s="234"/>
      <c r="F452" s="227"/>
      <c r="G452" s="227"/>
      <c r="H452" s="226"/>
    </row>
    <row r="453" spans="1:8" x14ac:dyDescent="0.2">
      <c r="A453" s="237"/>
      <c r="B453" s="237"/>
      <c r="D453" s="237"/>
      <c r="E453" s="234"/>
      <c r="F453" s="227"/>
      <c r="G453" s="227"/>
      <c r="H453" s="226"/>
    </row>
    <row r="454" spans="1:8" x14ac:dyDescent="0.2">
      <c r="A454" s="237"/>
      <c r="B454" s="237"/>
      <c r="D454" s="237"/>
      <c r="E454" s="234"/>
      <c r="F454" s="227"/>
      <c r="G454" s="227"/>
      <c r="H454" s="226"/>
    </row>
    <row r="455" spans="1:8" x14ac:dyDescent="0.2">
      <c r="A455" s="237"/>
      <c r="B455" s="237"/>
      <c r="D455" s="237"/>
      <c r="E455" s="234"/>
      <c r="F455" s="227"/>
      <c r="G455" s="227"/>
      <c r="H455" s="226"/>
    </row>
    <row r="456" spans="1:8" x14ac:dyDescent="0.2">
      <c r="A456" s="237"/>
      <c r="B456" s="237"/>
      <c r="D456" s="237"/>
      <c r="E456" s="234"/>
      <c r="F456" s="227"/>
      <c r="G456" s="227"/>
      <c r="H456" s="226"/>
    </row>
    <row r="457" spans="1:8" x14ac:dyDescent="0.2">
      <c r="A457" s="237"/>
      <c r="B457" s="237"/>
      <c r="D457" s="237"/>
      <c r="E457" s="234"/>
      <c r="F457" s="227"/>
      <c r="G457" s="227"/>
      <c r="H457" s="226"/>
    </row>
    <row r="458" spans="1:8" x14ac:dyDescent="0.2">
      <c r="A458" s="237"/>
      <c r="B458" s="237"/>
      <c r="D458" s="237"/>
      <c r="E458" s="234"/>
      <c r="F458" s="227"/>
      <c r="G458" s="227"/>
      <c r="H458" s="226"/>
    </row>
    <row r="459" spans="1:8" x14ac:dyDescent="0.2">
      <c r="A459" s="237"/>
      <c r="B459" s="237"/>
      <c r="D459" s="237"/>
      <c r="E459" s="234"/>
      <c r="F459" s="227"/>
      <c r="G459" s="227"/>
      <c r="H459" s="226"/>
    </row>
    <row r="460" spans="1:8" x14ac:dyDescent="0.2">
      <c r="A460" s="237"/>
      <c r="B460" s="237"/>
      <c r="D460" s="237"/>
      <c r="E460" s="234"/>
      <c r="F460" s="227"/>
      <c r="G460" s="227"/>
      <c r="H460" s="226"/>
    </row>
    <row r="461" spans="1:8" x14ac:dyDescent="0.2">
      <c r="A461" s="237"/>
      <c r="B461" s="237"/>
      <c r="D461" s="237"/>
      <c r="E461" s="234"/>
      <c r="F461" s="227"/>
      <c r="G461" s="227"/>
      <c r="H461" s="226"/>
    </row>
    <row r="462" spans="1:8" x14ac:dyDescent="0.2">
      <c r="A462" s="237"/>
      <c r="B462" s="237"/>
      <c r="D462" s="237"/>
      <c r="E462" s="234"/>
      <c r="F462" s="227"/>
      <c r="G462" s="227"/>
      <c r="H462" s="226"/>
    </row>
    <row r="463" spans="1:8" x14ac:dyDescent="0.2">
      <c r="A463" s="237"/>
      <c r="B463" s="237"/>
      <c r="D463" s="237"/>
      <c r="E463" s="234"/>
      <c r="F463" s="227"/>
      <c r="G463" s="227"/>
      <c r="H463" s="226"/>
    </row>
    <row r="464" spans="1:8" x14ac:dyDescent="0.2">
      <c r="A464" s="237"/>
      <c r="B464" s="237"/>
      <c r="D464" s="237"/>
      <c r="E464" s="234"/>
      <c r="F464" s="227"/>
      <c r="G464" s="227"/>
      <c r="H464" s="226"/>
    </row>
    <row r="465" spans="1:8" x14ac:dyDescent="0.2">
      <c r="A465" s="237"/>
      <c r="B465" s="237"/>
      <c r="D465" s="237"/>
      <c r="E465" s="234"/>
      <c r="F465" s="227"/>
      <c r="G465" s="227"/>
      <c r="H465" s="226"/>
    </row>
    <row r="466" spans="1:8" x14ac:dyDescent="0.2">
      <c r="A466" s="237"/>
      <c r="B466" s="237"/>
      <c r="D466" s="237"/>
      <c r="E466" s="234"/>
      <c r="F466" s="227"/>
      <c r="G466" s="227"/>
      <c r="H466" s="226"/>
    </row>
    <row r="467" spans="1:8" x14ac:dyDescent="0.2">
      <c r="A467" s="237"/>
      <c r="B467" s="237"/>
      <c r="D467" s="237"/>
      <c r="E467" s="234"/>
      <c r="F467" s="227"/>
      <c r="G467" s="227"/>
      <c r="H467" s="226"/>
    </row>
    <row r="468" spans="1:8" x14ac:dyDescent="0.2">
      <c r="A468" s="237"/>
      <c r="B468" s="237"/>
      <c r="D468" s="237"/>
      <c r="E468" s="234"/>
      <c r="F468" s="227"/>
      <c r="G468" s="227"/>
      <c r="H468" s="226"/>
    </row>
    <row r="469" spans="1:8" x14ac:dyDescent="0.2">
      <c r="A469" s="237"/>
      <c r="B469" s="237"/>
      <c r="D469" s="237"/>
      <c r="E469" s="234"/>
      <c r="F469" s="227"/>
      <c r="G469" s="227"/>
      <c r="H469" s="226"/>
    </row>
    <row r="470" spans="1:8" x14ac:dyDescent="0.2">
      <c r="A470" s="237"/>
      <c r="B470" s="237"/>
      <c r="D470" s="237"/>
      <c r="E470" s="234"/>
      <c r="F470" s="227"/>
      <c r="G470" s="227"/>
      <c r="H470" s="226"/>
    </row>
    <row r="471" spans="1:8" x14ac:dyDescent="0.2">
      <c r="A471" s="237"/>
      <c r="B471" s="237"/>
      <c r="D471" s="237"/>
      <c r="E471" s="234"/>
      <c r="F471" s="227"/>
      <c r="G471" s="227"/>
      <c r="H471" s="226"/>
    </row>
    <row r="472" spans="1:8" x14ac:dyDescent="0.2">
      <c r="A472" s="237"/>
      <c r="B472" s="237"/>
      <c r="D472" s="237"/>
      <c r="E472" s="234"/>
      <c r="F472" s="227"/>
      <c r="G472" s="227"/>
      <c r="H472" s="226"/>
    </row>
    <row r="473" spans="1:8" x14ac:dyDescent="0.2">
      <c r="A473" s="237"/>
      <c r="B473" s="237"/>
      <c r="D473" s="237"/>
      <c r="E473" s="234"/>
      <c r="F473" s="227"/>
      <c r="G473" s="227"/>
      <c r="H473" s="226"/>
    </row>
    <row r="474" spans="1:8" x14ac:dyDescent="0.2">
      <c r="A474" s="237"/>
      <c r="B474" s="237"/>
      <c r="D474" s="237"/>
      <c r="E474" s="234"/>
      <c r="F474" s="227"/>
      <c r="G474" s="227"/>
      <c r="H474" s="226"/>
    </row>
    <row r="475" spans="1:8" x14ac:dyDescent="0.2">
      <c r="A475" s="237"/>
      <c r="B475" s="237"/>
      <c r="D475" s="237"/>
      <c r="E475" s="234"/>
      <c r="F475" s="227"/>
      <c r="G475" s="227"/>
      <c r="H475" s="226"/>
    </row>
    <row r="476" spans="1:8" x14ac:dyDescent="0.2">
      <c r="A476" s="237"/>
      <c r="B476" s="237"/>
      <c r="D476" s="237"/>
      <c r="E476" s="234"/>
      <c r="F476" s="227"/>
      <c r="G476" s="227"/>
      <c r="H476" s="226"/>
    </row>
    <row r="477" spans="1:8" x14ac:dyDescent="0.2">
      <c r="A477" s="237"/>
      <c r="B477" s="237"/>
      <c r="D477" s="237"/>
      <c r="E477" s="234"/>
      <c r="F477" s="227"/>
      <c r="G477" s="227"/>
      <c r="H477" s="226"/>
    </row>
    <row r="478" spans="1:8" x14ac:dyDescent="0.2">
      <c r="A478" s="237"/>
      <c r="B478" s="237"/>
      <c r="D478" s="237"/>
      <c r="E478" s="234"/>
      <c r="F478" s="227"/>
      <c r="G478" s="227"/>
      <c r="H478" s="226"/>
    </row>
    <row r="479" spans="1:8" x14ac:dyDescent="0.2">
      <c r="A479" s="237"/>
      <c r="B479" s="237"/>
      <c r="D479" s="237"/>
      <c r="E479" s="234"/>
      <c r="F479" s="227"/>
      <c r="G479" s="227"/>
      <c r="H479" s="226"/>
    </row>
    <row r="480" spans="1:8" x14ac:dyDescent="0.2">
      <c r="A480" s="237"/>
      <c r="B480" s="237"/>
      <c r="D480" s="237"/>
      <c r="E480" s="234"/>
      <c r="F480" s="227"/>
      <c r="G480" s="227"/>
      <c r="H480" s="226"/>
    </row>
    <row r="481" spans="1:8" x14ac:dyDescent="0.2">
      <c r="A481" s="237"/>
      <c r="B481" s="237"/>
      <c r="D481" s="237"/>
      <c r="E481" s="234"/>
      <c r="F481" s="227"/>
      <c r="G481" s="227"/>
      <c r="H481" s="226"/>
    </row>
    <row r="482" spans="1:8" x14ac:dyDescent="0.2">
      <c r="A482" s="237"/>
      <c r="B482" s="237"/>
      <c r="D482" s="237"/>
      <c r="E482" s="234"/>
      <c r="F482" s="227"/>
      <c r="G482" s="227"/>
      <c r="H482" s="226"/>
    </row>
    <row r="483" spans="1:8" x14ac:dyDescent="0.2">
      <c r="A483" s="237"/>
      <c r="B483" s="237"/>
      <c r="D483" s="237"/>
      <c r="E483" s="234"/>
      <c r="F483" s="227"/>
      <c r="G483" s="227"/>
      <c r="H483" s="226"/>
    </row>
    <row r="484" spans="1:8" x14ac:dyDescent="0.2">
      <c r="A484" s="237"/>
      <c r="B484" s="237"/>
      <c r="D484" s="237"/>
      <c r="E484" s="234"/>
      <c r="F484" s="227"/>
      <c r="G484" s="227"/>
      <c r="H484" s="226"/>
    </row>
    <row r="485" spans="1:8" x14ac:dyDescent="0.2">
      <c r="A485" s="237"/>
      <c r="B485" s="237"/>
      <c r="D485" s="237"/>
      <c r="E485" s="234"/>
      <c r="F485" s="227"/>
      <c r="G485" s="227"/>
      <c r="H485" s="226"/>
    </row>
    <row r="486" spans="1:8" x14ac:dyDescent="0.2">
      <c r="A486" s="237"/>
      <c r="B486" s="237"/>
      <c r="D486" s="237"/>
      <c r="E486" s="234"/>
      <c r="F486" s="227"/>
      <c r="G486" s="227"/>
      <c r="H486" s="226"/>
    </row>
    <row r="487" spans="1:8" x14ac:dyDescent="0.2">
      <c r="A487" s="237"/>
      <c r="B487" s="237"/>
      <c r="D487" s="237"/>
      <c r="E487" s="234"/>
      <c r="F487" s="227"/>
      <c r="G487" s="227"/>
      <c r="H487" s="226"/>
    </row>
    <row r="488" spans="1:8" x14ac:dyDescent="0.2">
      <c r="A488" s="237"/>
      <c r="B488" s="237"/>
      <c r="D488" s="237"/>
      <c r="E488" s="234"/>
      <c r="F488" s="227"/>
      <c r="G488" s="227"/>
      <c r="H488" s="226"/>
    </row>
    <row r="489" spans="1:8" x14ac:dyDescent="0.2">
      <c r="A489" s="237"/>
      <c r="B489" s="237"/>
      <c r="D489" s="237"/>
      <c r="E489" s="234"/>
      <c r="F489" s="227"/>
      <c r="G489" s="227"/>
      <c r="H489" s="226"/>
    </row>
    <row r="490" spans="1:8" x14ac:dyDescent="0.2">
      <c r="A490" s="237"/>
      <c r="B490" s="237"/>
      <c r="D490" s="237"/>
      <c r="E490" s="234"/>
      <c r="F490" s="227"/>
      <c r="G490" s="227"/>
      <c r="H490" s="226"/>
    </row>
    <row r="491" spans="1:8" x14ac:dyDescent="0.2">
      <c r="A491" s="237"/>
      <c r="B491" s="237"/>
      <c r="D491" s="237"/>
      <c r="E491" s="234"/>
      <c r="F491" s="227"/>
      <c r="G491" s="227"/>
      <c r="H491" s="226"/>
    </row>
    <row r="492" spans="1:8" x14ac:dyDescent="0.2">
      <c r="A492" s="237"/>
      <c r="B492" s="237"/>
      <c r="D492" s="237"/>
      <c r="E492" s="234"/>
      <c r="F492" s="227"/>
      <c r="G492" s="227"/>
      <c r="H492" s="226"/>
    </row>
    <row r="493" spans="1:8" x14ac:dyDescent="0.2">
      <c r="A493" s="237"/>
      <c r="B493" s="237"/>
      <c r="D493" s="237"/>
      <c r="E493" s="234"/>
      <c r="F493" s="227"/>
      <c r="G493" s="227"/>
      <c r="H493" s="226"/>
    </row>
    <row r="494" spans="1:8" x14ac:dyDescent="0.2">
      <c r="A494" s="237"/>
      <c r="B494" s="237"/>
      <c r="D494" s="237"/>
      <c r="E494" s="234"/>
      <c r="F494" s="227"/>
      <c r="G494" s="227"/>
      <c r="H494" s="226"/>
    </row>
    <row r="495" spans="1:8" x14ac:dyDescent="0.2">
      <c r="A495" s="237"/>
      <c r="B495" s="237"/>
      <c r="D495" s="237"/>
      <c r="E495" s="234"/>
      <c r="F495" s="227"/>
      <c r="G495" s="227"/>
      <c r="H495" s="226"/>
    </row>
    <row r="496" spans="1:8" x14ac:dyDescent="0.2">
      <c r="A496" s="237"/>
      <c r="B496" s="237"/>
      <c r="D496" s="237"/>
      <c r="E496" s="234"/>
      <c r="F496" s="227"/>
      <c r="G496" s="227"/>
      <c r="H496" s="226"/>
    </row>
    <row r="497" spans="1:8" x14ac:dyDescent="0.2">
      <c r="A497" s="237"/>
      <c r="B497" s="237"/>
      <c r="D497" s="237"/>
      <c r="E497" s="234"/>
      <c r="F497" s="227"/>
      <c r="G497" s="227"/>
      <c r="H497" s="226"/>
    </row>
    <row r="498" spans="1:8" x14ac:dyDescent="0.2">
      <c r="A498" s="237"/>
      <c r="B498" s="237"/>
      <c r="D498" s="237"/>
      <c r="E498" s="234"/>
      <c r="F498" s="227"/>
      <c r="G498" s="227"/>
      <c r="H498" s="226"/>
    </row>
    <row r="499" spans="1:8" x14ac:dyDescent="0.2">
      <c r="A499" s="237"/>
      <c r="B499" s="237"/>
      <c r="D499" s="237"/>
      <c r="E499" s="234"/>
      <c r="F499" s="227"/>
      <c r="G499" s="227"/>
      <c r="H499" s="226"/>
    </row>
    <row r="500" spans="1:8" x14ac:dyDescent="0.2">
      <c r="A500" s="237"/>
      <c r="B500" s="237"/>
      <c r="D500" s="237"/>
      <c r="E500" s="234"/>
      <c r="F500" s="227"/>
      <c r="G500" s="227"/>
      <c r="H500" s="226"/>
    </row>
    <row r="501" spans="1:8" x14ac:dyDescent="0.2">
      <c r="A501" s="237"/>
      <c r="B501" s="237"/>
      <c r="D501" s="237"/>
      <c r="E501" s="234"/>
      <c r="F501" s="227"/>
      <c r="G501" s="227"/>
      <c r="H501" s="226"/>
    </row>
    <row r="502" spans="1:8" x14ac:dyDescent="0.2">
      <c r="A502" s="237"/>
      <c r="B502" s="237"/>
      <c r="D502" s="237"/>
      <c r="E502" s="234"/>
      <c r="F502" s="227"/>
      <c r="G502" s="227"/>
      <c r="H502" s="226"/>
    </row>
    <row r="503" spans="1:8" x14ac:dyDescent="0.2">
      <c r="A503" s="237"/>
      <c r="B503" s="237"/>
      <c r="D503" s="237"/>
      <c r="E503" s="234"/>
      <c r="F503" s="227"/>
      <c r="G503" s="227"/>
      <c r="H503" s="226"/>
    </row>
    <row r="504" spans="1:8" x14ac:dyDescent="0.2">
      <c r="A504" s="237"/>
      <c r="B504" s="237"/>
      <c r="D504" s="237"/>
      <c r="E504" s="234"/>
      <c r="F504" s="227"/>
      <c r="G504" s="227"/>
      <c r="H504" s="226"/>
    </row>
    <row r="505" spans="1:8" x14ac:dyDescent="0.2">
      <c r="A505" s="237"/>
      <c r="B505" s="237"/>
      <c r="D505" s="237"/>
      <c r="E505" s="234"/>
      <c r="F505" s="227"/>
      <c r="G505" s="227"/>
      <c r="H505" s="226"/>
    </row>
    <row r="506" spans="1:8" x14ac:dyDescent="0.2">
      <c r="A506" s="237"/>
      <c r="B506" s="237"/>
      <c r="D506" s="237"/>
      <c r="E506" s="234"/>
      <c r="F506" s="227"/>
      <c r="G506" s="227"/>
      <c r="H506" s="226"/>
    </row>
    <row r="507" spans="1:8" x14ac:dyDescent="0.2">
      <c r="A507" s="237"/>
      <c r="B507" s="237"/>
      <c r="D507" s="237"/>
      <c r="E507" s="234"/>
      <c r="F507" s="227"/>
      <c r="G507" s="227"/>
      <c r="H507" s="226"/>
    </row>
    <row r="508" spans="1:8" x14ac:dyDescent="0.2">
      <c r="A508" s="237"/>
      <c r="B508" s="237"/>
      <c r="D508" s="237"/>
      <c r="E508" s="234"/>
      <c r="F508" s="227"/>
      <c r="G508" s="227"/>
      <c r="H508" s="226"/>
    </row>
    <row r="509" spans="1:8" x14ac:dyDescent="0.2">
      <c r="A509" s="237"/>
      <c r="B509" s="237"/>
      <c r="D509" s="237"/>
      <c r="E509" s="234"/>
      <c r="F509" s="227"/>
      <c r="G509" s="227"/>
      <c r="H509" s="226"/>
    </row>
    <row r="510" spans="1:8" x14ac:dyDescent="0.2">
      <c r="A510" s="237"/>
      <c r="B510" s="237"/>
      <c r="D510" s="237"/>
      <c r="E510" s="234"/>
      <c r="F510" s="227"/>
      <c r="G510" s="227"/>
      <c r="H510" s="226"/>
    </row>
    <row r="511" spans="1:8" x14ac:dyDescent="0.2">
      <c r="A511" s="237"/>
      <c r="B511" s="237"/>
      <c r="D511" s="237"/>
      <c r="E511" s="234"/>
      <c r="F511" s="227"/>
      <c r="G511" s="227"/>
      <c r="H511" s="226"/>
    </row>
    <row r="512" spans="1:8" x14ac:dyDescent="0.2">
      <c r="A512" s="237"/>
      <c r="B512" s="237"/>
      <c r="D512" s="237"/>
      <c r="E512" s="234"/>
      <c r="F512" s="227"/>
      <c r="G512" s="227"/>
      <c r="H512" s="226"/>
    </row>
    <row r="513" spans="1:8" x14ac:dyDescent="0.2">
      <c r="A513" s="237"/>
      <c r="B513" s="237"/>
      <c r="D513" s="237"/>
      <c r="E513" s="234"/>
      <c r="F513" s="227"/>
      <c r="G513" s="227"/>
      <c r="H513" s="226"/>
    </row>
    <row r="514" spans="1:8" x14ac:dyDescent="0.2">
      <c r="A514" s="237"/>
      <c r="B514" s="237"/>
      <c r="D514" s="237"/>
      <c r="E514" s="234"/>
      <c r="F514" s="227"/>
      <c r="G514" s="227"/>
      <c r="H514" s="226"/>
    </row>
    <row r="515" spans="1:8" x14ac:dyDescent="0.2">
      <c r="A515" s="237"/>
      <c r="B515" s="237"/>
      <c r="D515" s="237"/>
      <c r="E515" s="234"/>
      <c r="F515" s="227"/>
      <c r="G515" s="227"/>
      <c r="H515" s="226"/>
    </row>
    <row r="516" spans="1:8" x14ac:dyDescent="0.2">
      <c r="A516" s="237"/>
      <c r="B516" s="237"/>
      <c r="D516" s="237"/>
      <c r="E516" s="234"/>
      <c r="F516" s="227"/>
      <c r="G516" s="227"/>
      <c r="H516" s="226"/>
    </row>
    <row r="517" spans="1:8" x14ac:dyDescent="0.2">
      <c r="A517" s="237"/>
      <c r="B517" s="237"/>
      <c r="D517" s="237"/>
      <c r="E517" s="234"/>
      <c r="F517" s="227"/>
      <c r="G517" s="227"/>
      <c r="H517" s="226"/>
    </row>
    <row r="518" spans="1:8" x14ac:dyDescent="0.2">
      <c r="A518" s="237"/>
      <c r="B518" s="237"/>
      <c r="D518" s="237"/>
      <c r="E518" s="234"/>
      <c r="F518" s="227"/>
      <c r="G518" s="227"/>
      <c r="H518" s="226"/>
    </row>
    <row r="519" spans="1:8" x14ac:dyDescent="0.2">
      <c r="A519" s="237"/>
      <c r="B519" s="237"/>
      <c r="D519" s="237"/>
      <c r="E519" s="234"/>
      <c r="F519" s="227"/>
      <c r="G519" s="227"/>
      <c r="H519" s="226"/>
    </row>
    <row r="520" spans="1:8" x14ac:dyDescent="0.2">
      <c r="A520" s="237"/>
      <c r="B520" s="237"/>
      <c r="D520" s="237"/>
      <c r="E520" s="234"/>
      <c r="F520" s="227"/>
      <c r="G520" s="227"/>
      <c r="H520" s="226"/>
    </row>
    <row r="521" spans="1:8" x14ac:dyDescent="0.2">
      <c r="A521" s="237"/>
      <c r="B521" s="237"/>
      <c r="D521" s="237"/>
      <c r="E521" s="234"/>
      <c r="F521" s="227"/>
      <c r="G521" s="227"/>
      <c r="H521" s="226"/>
    </row>
    <row r="522" spans="1:8" x14ac:dyDescent="0.2">
      <c r="A522" s="237"/>
      <c r="B522" s="237"/>
      <c r="D522" s="237"/>
      <c r="E522" s="234"/>
      <c r="F522" s="227"/>
      <c r="G522" s="227"/>
      <c r="H522" s="226"/>
    </row>
    <row r="523" spans="1:8" x14ac:dyDescent="0.2">
      <c r="A523" s="237"/>
      <c r="B523" s="237"/>
      <c r="D523" s="237"/>
      <c r="E523" s="234"/>
      <c r="F523" s="227"/>
      <c r="G523" s="227"/>
      <c r="H523" s="226"/>
    </row>
    <row r="524" spans="1:8" x14ac:dyDescent="0.2">
      <c r="A524" s="237"/>
      <c r="B524" s="237"/>
      <c r="D524" s="237"/>
      <c r="E524" s="234"/>
      <c r="F524" s="227"/>
      <c r="G524" s="227"/>
      <c r="H524" s="226"/>
    </row>
    <row r="525" spans="1:8" x14ac:dyDescent="0.2">
      <c r="A525" s="237"/>
      <c r="B525" s="237"/>
      <c r="D525" s="237"/>
      <c r="E525" s="234"/>
      <c r="F525" s="227"/>
      <c r="G525" s="227"/>
      <c r="H525" s="226"/>
    </row>
    <row r="526" spans="1:8" x14ac:dyDescent="0.2">
      <c r="A526" s="237"/>
      <c r="B526" s="237"/>
      <c r="D526" s="237"/>
      <c r="E526" s="234"/>
      <c r="F526" s="227"/>
      <c r="G526" s="227"/>
      <c r="H526" s="226"/>
    </row>
    <row r="527" spans="1:8" x14ac:dyDescent="0.2">
      <c r="A527" s="237"/>
      <c r="B527" s="237"/>
      <c r="D527" s="237"/>
      <c r="E527" s="234"/>
      <c r="F527" s="227"/>
      <c r="G527" s="227"/>
      <c r="H527" s="226"/>
    </row>
    <row r="528" spans="1:8" x14ac:dyDescent="0.2">
      <c r="A528" s="237"/>
      <c r="B528" s="237"/>
      <c r="D528" s="237"/>
      <c r="E528" s="234"/>
      <c r="F528" s="227"/>
      <c r="G528" s="227"/>
      <c r="H528" s="226"/>
    </row>
    <row r="529" spans="1:8" x14ac:dyDescent="0.2">
      <c r="A529" s="237"/>
      <c r="B529" s="237"/>
      <c r="D529" s="237"/>
      <c r="E529" s="234"/>
      <c r="F529" s="227"/>
      <c r="G529" s="227"/>
      <c r="H529" s="226"/>
    </row>
    <row r="530" spans="1:8" x14ac:dyDescent="0.2">
      <c r="A530" s="237"/>
      <c r="B530" s="237"/>
      <c r="D530" s="237"/>
      <c r="E530" s="234"/>
      <c r="F530" s="227"/>
      <c r="G530" s="227"/>
      <c r="H530" s="226"/>
    </row>
    <row r="531" spans="1:8" x14ac:dyDescent="0.2">
      <c r="A531" s="237"/>
      <c r="B531" s="237"/>
      <c r="D531" s="237"/>
      <c r="E531" s="234"/>
      <c r="F531" s="227"/>
      <c r="G531" s="227"/>
      <c r="H531" s="226"/>
    </row>
    <row r="532" spans="1:8" x14ac:dyDescent="0.2">
      <c r="A532" s="237"/>
      <c r="B532" s="237"/>
      <c r="D532" s="237"/>
      <c r="E532" s="234"/>
      <c r="F532" s="227"/>
      <c r="G532" s="227"/>
      <c r="H532" s="226"/>
    </row>
    <row r="533" spans="1:8" x14ac:dyDescent="0.2">
      <c r="A533" s="237"/>
      <c r="B533" s="237"/>
      <c r="D533" s="237"/>
      <c r="E533" s="234"/>
      <c r="F533" s="227"/>
      <c r="G533" s="227"/>
      <c r="H533" s="226"/>
    </row>
    <row r="534" spans="1:8" x14ac:dyDescent="0.2">
      <c r="A534" s="237"/>
      <c r="B534" s="237"/>
      <c r="D534" s="237"/>
      <c r="E534" s="234"/>
      <c r="F534" s="227"/>
      <c r="G534" s="227"/>
      <c r="H534" s="226"/>
    </row>
    <row r="535" spans="1:8" x14ac:dyDescent="0.2">
      <c r="A535" s="237"/>
      <c r="B535" s="237"/>
      <c r="D535" s="237"/>
      <c r="E535" s="234"/>
      <c r="F535" s="227"/>
      <c r="G535" s="227"/>
      <c r="H535" s="226"/>
    </row>
    <row r="536" spans="1:8" x14ac:dyDescent="0.2">
      <c r="A536" s="237"/>
      <c r="B536" s="237"/>
      <c r="D536" s="237"/>
      <c r="E536" s="234"/>
      <c r="F536" s="227"/>
      <c r="G536" s="227"/>
      <c r="H536" s="226"/>
    </row>
    <row r="537" spans="1:8" x14ac:dyDescent="0.2">
      <c r="A537" s="237"/>
      <c r="B537" s="237"/>
      <c r="D537" s="237"/>
      <c r="E537" s="234"/>
      <c r="F537" s="227"/>
      <c r="G537" s="227"/>
      <c r="H537" s="226"/>
    </row>
    <row r="538" spans="1:8" x14ac:dyDescent="0.2">
      <c r="A538" s="237"/>
      <c r="B538" s="237"/>
      <c r="D538" s="237"/>
      <c r="E538" s="234"/>
      <c r="F538" s="227"/>
      <c r="G538" s="227"/>
      <c r="H538" s="226"/>
    </row>
    <row r="539" spans="1:8" x14ac:dyDescent="0.2">
      <c r="A539" s="237"/>
      <c r="B539" s="237"/>
      <c r="D539" s="237"/>
      <c r="E539" s="234"/>
      <c r="F539" s="227"/>
      <c r="G539" s="227"/>
      <c r="H539" s="226"/>
    </row>
    <row r="540" spans="1:8" x14ac:dyDescent="0.2">
      <c r="A540" s="237"/>
      <c r="B540" s="237"/>
      <c r="D540" s="237"/>
      <c r="E540" s="234"/>
      <c r="F540" s="227"/>
      <c r="G540" s="227"/>
      <c r="H540" s="226"/>
    </row>
    <row r="541" spans="1:8" x14ac:dyDescent="0.2">
      <c r="A541" s="237"/>
      <c r="B541" s="237"/>
      <c r="D541" s="237"/>
      <c r="E541" s="234"/>
      <c r="F541" s="227"/>
      <c r="G541" s="227"/>
      <c r="H541" s="226"/>
    </row>
    <row r="542" spans="1:8" x14ac:dyDescent="0.2">
      <c r="A542" s="237"/>
      <c r="B542" s="237"/>
      <c r="D542" s="237"/>
      <c r="E542" s="234"/>
      <c r="F542" s="227"/>
      <c r="G542" s="227"/>
      <c r="H542" s="226"/>
    </row>
    <row r="543" spans="1:8" x14ac:dyDescent="0.2">
      <c r="A543" s="237"/>
      <c r="B543" s="237"/>
      <c r="D543" s="237"/>
      <c r="E543" s="234"/>
      <c r="F543" s="227"/>
      <c r="G543" s="227"/>
      <c r="H543" s="226"/>
    </row>
    <row r="544" spans="1:8" x14ac:dyDescent="0.2">
      <c r="A544" s="237"/>
      <c r="B544" s="237"/>
      <c r="D544" s="237"/>
      <c r="E544" s="234"/>
      <c r="F544" s="227"/>
      <c r="G544" s="227"/>
      <c r="H544" s="226"/>
    </row>
    <row r="545" spans="1:8" x14ac:dyDescent="0.2">
      <c r="A545" s="237"/>
      <c r="B545" s="237"/>
      <c r="D545" s="237"/>
      <c r="E545" s="234"/>
      <c r="F545" s="227"/>
      <c r="G545" s="227"/>
      <c r="H545" s="226"/>
    </row>
    <row r="546" spans="1:8" x14ac:dyDescent="0.2">
      <c r="A546" s="237"/>
      <c r="B546" s="237"/>
      <c r="D546" s="237"/>
      <c r="E546" s="234"/>
      <c r="F546" s="227"/>
      <c r="G546" s="227"/>
      <c r="H546" s="226"/>
    </row>
    <row r="547" spans="1:8" x14ac:dyDescent="0.2">
      <c r="A547" s="237"/>
      <c r="B547" s="237"/>
      <c r="D547" s="237"/>
      <c r="E547" s="234"/>
      <c r="F547" s="227"/>
      <c r="G547" s="227"/>
      <c r="H547" s="226"/>
    </row>
    <row r="548" spans="1:8" x14ac:dyDescent="0.2">
      <c r="A548" s="237"/>
      <c r="B548" s="237"/>
      <c r="D548" s="237"/>
      <c r="E548" s="234"/>
      <c r="F548" s="227"/>
      <c r="G548" s="227"/>
      <c r="H548" s="226"/>
    </row>
    <row r="549" spans="1:8" x14ac:dyDescent="0.2">
      <c r="A549" s="237"/>
      <c r="B549" s="237"/>
      <c r="D549" s="237"/>
      <c r="E549" s="234"/>
      <c r="F549" s="227"/>
      <c r="G549" s="227"/>
      <c r="H549" s="226"/>
    </row>
    <row r="550" spans="1:8" x14ac:dyDescent="0.2">
      <c r="A550" s="237"/>
      <c r="B550" s="237"/>
      <c r="D550" s="237"/>
      <c r="E550" s="234"/>
      <c r="F550" s="227"/>
      <c r="G550" s="227"/>
      <c r="H550" s="226"/>
    </row>
    <row r="551" spans="1:8" x14ac:dyDescent="0.2">
      <c r="A551" s="237"/>
      <c r="B551" s="237"/>
      <c r="D551" s="237"/>
      <c r="E551" s="234"/>
      <c r="F551" s="227"/>
      <c r="G551" s="227"/>
      <c r="H551" s="226"/>
    </row>
    <row r="552" spans="1:8" x14ac:dyDescent="0.2">
      <c r="A552" s="237"/>
      <c r="B552" s="237"/>
      <c r="D552" s="237"/>
      <c r="E552" s="234"/>
      <c r="F552" s="227"/>
      <c r="G552" s="227"/>
      <c r="H552" s="226"/>
    </row>
    <row r="553" spans="1:8" x14ac:dyDescent="0.2">
      <c r="A553" s="237"/>
      <c r="B553" s="237"/>
      <c r="D553" s="237"/>
      <c r="E553" s="234"/>
      <c r="F553" s="227"/>
      <c r="G553" s="227"/>
      <c r="H553" s="226"/>
    </row>
    <row r="554" spans="1:8" x14ac:dyDescent="0.2">
      <c r="A554" s="237"/>
      <c r="B554" s="237"/>
      <c r="D554" s="237"/>
      <c r="E554" s="234"/>
      <c r="F554" s="227"/>
      <c r="G554" s="227"/>
      <c r="H554" s="226"/>
    </row>
    <row r="555" spans="1:8" x14ac:dyDescent="0.2">
      <c r="A555" s="237"/>
      <c r="B555" s="237"/>
      <c r="D555" s="237"/>
      <c r="E555" s="234"/>
      <c r="F555" s="227"/>
      <c r="G555" s="227"/>
      <c r="H555" s="226"/>
    </row>
    <row r="556" spans="1:8" x14ac:dyDescent="0.2">
      <c r="A556" s="237"/>
      <c r="B556" s="237"/>
      <c r="D556" s="237"/>
      <c r="E556" s="234"/>
      <c r="F556" s="227"/>
      <c r="G556" s="227"/>
      <c r="H556" s="226"/>
    </row>
    <row r="557" spans="1:8" x14ac:dyDescent="0.2">
      <c r="A557" s="237"/>
      <c r="B557" s="237"/>
      <c r="D557" s="237"/>
      <c r="E557" s="234"/>
      <c r="F557" s="227"/>
      <c r="G557" s="227"/>
      <c r="H557" s="226"/>
    </row>
    <row r="558" spans="1:8" x14ac:dyDescent="0.2">
      <c r="A558" s="237"/>
      <c r="B558" s="237"/>
      <c r="D558" s="237"/>
      <c r="E558" s="234"/>
      <c r="F558" s="227"/>
      <c r="G558" s="227"/>
      <c r="H558" s="226"/>
    </row>
    <row r="559" spans="1:8" x14ac:dyDescent="0.2">
      <c r="A559" s="237"/>
      <c r="B559" s="237"/>
      <c r="D559" s="237"/>
      <c r="E559" s="234"/>
      <c r="F559" s="227"/>
      <c r="G559" s="227"/>
      <c r="H559" s="226"/>
    </row>
    <row r="560" spans="1:8" x14ac:dyDescent="0.2">
      <c r="A560" s="237"/>
      <c r="B560" s="237"/>
      <c r="D560" s="237"/>
      <c r="E560" s="234"/>
      <c r="F560" s="227"/>
      <c r="G560" s="227"/>
      <c r="H560" s="226"/>
    </row>
    <row r="561" spans="1:8" x14ac:dyDescent="0.2">
      <c r="A561" s="237"/>
      <c r="B561" s="237"/>
      <c r="D561" s="237"/>
      <c r="E561" s="234"/>
      <c r="F561" s="227"/>
      <c r="G561" s="227"/>
      <c r="H561" s="226"/>
    </row>
    <row r="562" spans="1:8" x14ac:dyDescent="0.2">
      <c r="A562" s="237"/>
      <c r="B562" s="237"/>
      <c r="D562" s="237"/>
      <c r="E562" s="234"/>
      <c r="F562" s="227"/>
      <c r="G562" s="227"/>
      <c r="H562" s="226"/>
    </row>
    <row r="563" spans="1:8" x14ac:dyDescent="0.2">
      <c r="A563" s="237"/>
      <c r="B563" s="237"/>
      <c r="D563" s="237"/>
      <c r="E563" s="234"/>
      <c r="F563" s="227"/>
      <c r="G563" s="227"/>
      <c r="H563" s="226"/>
    </row>
    <row r="564" spans="1:8" x14ac:dyDescent="0.2">
      <c r="A564" s="237"/>
      <c r="B564" s="237"/>
      <c r="D564" s="237"/>
      <c r="E564" s="234"/>
      <c r="F564" s="227"/>
      <c r="G564" s="227"/>
      <c r="H564" s="226"/>
    </row>
    <row r="565" spans="1:8" x14ac:dyDescent="0.2">
      <c r="A565" s="237"/>
      <c r="B565" s="237"/>
      <c r="D565" s="237"/>
      <c r="E565" s="234"/>
      <c r="F565" s="227"/>
      <c r="G565" s="227"/>
      <c r="H565" s="226"/>
    </row>
    <row r="566" spans="1:8" x14ac:dyDescent="0.2">
      <c r="A566" s="237"/>
      <c r="B566" s="237"/>
      <c r="D566" s="237"/>
      <c r="E566" s="234"/>
      <c r="F566" s="227"/>
      <c r="G566" s="227"/>
      <c r="H566" s="226"/>
    </row>
    <row r="567" spans="1:8" x14ac:dyDescent="0.2">
      <c r="A567" s="237"/>
      <c r="B567" s="237"/>
      <c r="D567" s="237"/>
      <c r="E567" s="234"/>
      <c r="F567" s="227"/>
      <c r="G567" s="227"/>
      <c r="H567" s="226"/>
    </row>
    <row r="568" spans="1:8" x14ac:dyDescent="0.2">
      <c r="A568" s="237"/>
      <c r="B568" s="237"/>
      <c r="D568" s="237"/>
      <c r="E568" s="234"/>
      <c r="F568" s="227"/>
      <c r="G568" s="227"/>
      <c r="H568" s="226"/>
    </row>
    <row r="569" spans="1:8" x14ac:dyDescent="0.2">
      <c r="A569" s="237"/>
      <c r="B569" s="237"/>
      <c r="D569" s="237"/>
      <c r="E569" s="234"/>
      <c r="F569" s="227"/>
      <c r="G569" s="227"/>
      <c r="H569" s="226"/>
    </row>
    <row r="570" spans="1:8" x14ac:dyDescent="0.2">
      <c r="A570" s="237"/>
      <c r="B570" s="237"/>
      <c r="D570" s="237"/>
      <c r="E570" s="234"/>
      <c r="F570" s="227"/>
      <c r="G570" s="227"/>
      <c r="H570" s="226"/>
    </row>
    <row r="571" spans="1:8" x14ac:dyDescent="0.2">
      <c r="A571" s="237"/>
      <c r="B571" s="237"/>
      <c r="D571" s="237"/>
      <c r="E571" s="234"/>
      <c r="F571" s="227"/>
      <c r="G571" s="227"/>
      <c r="H571" s="226"/>
    </row>
    <row r="572" spans="1:8" x14ac:dyDescent="0.2">
      <c r="A572" s="237"/>
      <c r="B572" s="237"/>
      <c r="D572" s="237"/>
      <c r="E572" s="234"/>
      <c r="F572" s="227"/>
      <c r="G572" s="227"/>
      <c r="H572" s="226"/>
    </row>
    <row r="573" spans="1:8" x14ac:dyDescent="0.2">
      <c r="A573" s="237"/>
      <c r="B573" s="237"/>
      <c r="D573" s="237"/>
      <c r="E573" s="234"/>
      <c r="F573" s="227"/>
      <c r="G573" s="227"/>
      <c r="H573" s="226"/>
    </row>
    <row r="574" spans="1:8" x14ac:dyDescent="0.2">
      <c r="A574" s="237"/>
      <c r="B574" s="237"/>
      <c r="D574" s="237"/>
      <c r="E574" s="234"/>
      <c r="F574" s="227"/>
      <c r="G574" s="227"/>
      <c r="H574" s="226"/>
    </row>
    <row r="575" spans="1:8" x14ac:dyDescent="0.2">
      <c r="A575" s="237"/>
      <c r="B575" s="237"/>
      <c r="D575" s="237"/>
      <c r="E575" s="234"/>
      <c r="F575" s="227"/>
      <c r="G575" s="227"/>
      <c r="H575" s="226"/>
    </row>
    <row r="576" spans="1:8" x14ac:dyDescent="0.2">
      <c r="A576" s="237"/>
      <c r="B576" s="237"/>
      <c r="D576" s="237"/>
      <c r="E576" s="234"/>
      <c r="F576" s="227"/>
      <c r="G576" s="227"/>
      <c r="H576" s="226"/>
    </row>
    <row r="577" spans="1:8" x14ac:dyDescent="0.2">
      <c r="A577" s="237"/>
      <c r="B577" s="237"/>
      <c r="D577" s="237"/>
      <c r="E577" s="234"/>
      <c r="F577" s="227"/>
      <c r="G577" s="227"/>
      <c r="H577" s="226"/>
    </row>
    <row r="578" spans="1:8" x14ac:dyDescent="0.2">
      <c r="A578" s="237"/>
      <c r="B578" s="237"/>
      <c r="D578" s="237"/>
      <c r="E578" s="234"/>
      <c r="F578" s="227"/>
      <c r="G578" s="227"/>
      <c r="H578" s="226"/>
    </row>
    <row r="579" spans="1:8" x14ac:dyDescent="0.2">
      <c r="A579" s="237"/>
      <c r="B579" s="237"/>
      <c r="D579" s="237"/>
      <c r="E579" s="234"/>
      <c r="F579" s="227"/>
      <c r="G579" s="227"/>
      <c r="H579" s="226"/>
    </row>
    <row r="580" spans="1:8" x14ac:dyDescent="0.2">
      <c r="A580" s="237"/>
      <c r="B580" s="237"/>
      <c r="D580" s="237"/>
      <c r="E580" s="234"/>
      <c r="F580" s="227"/>
      <c r="G580" s="227"/>
      <c r="H580" s="226"/>
    </row>
    <row r="581" spans="1:8" x14ac:dyDescent="0.2">
      <c r="A581" s="237"/>
      <c r="B581" s="237"/>
      <c r="D581" s="237"/>
      <c r="E581" s="234"/>
      <c r="F581" s="227"/>
      <c r="G581" s="227"/>
      <c r="H581" s="226"/>
    </row>
    <row r="582" spans="1:8" x14ac:dyDescent="0.2">
      <c r="A582" s="237"/>
      <c r="B582" s="237"/>
      <c r="D582" s="237"/>
      <c r="E582" s="234"/>
      <c r="F582" s="227"/>
      <c r="G582" s="227"/>
      <c r="H582" s="226"/>
    </row>
    <row r="583" spans="1:8" x14ac:dyDescent="0.2">
      <c r="A583" s="237"/>
      <c r="B583" s="237"/>
      <c r="D583" s="237"/>
      <c r="E583" s="234"/>
      <c r="F583" s="227"/>
      <c r="G583" s="227"/>
      <c r="H583" s="226"/>
    </row>
    <row r="584" spans="1:8" x14ac:dyDescent="0.2">
      <c r="A584" s="237"/>
      <c r="B584" s="237"/>
      <c r="D584" s="237"/>
      <c r="E584" s="234"/>
      <c r="F584" s="227"/>
      <c r="G584" s="227"/>
      <c r="H584" s="226"/>
    </row>
    <row r="585" spans="1:8" x14ac:dyDescent="0.2">
      <c r="A585" s="237"/>
      <c r="B585" s="237"/>
      <c r="D585" s="237"/>
      <c r="E585" s="234"/>
      <c r="F585" s="227"/>
      <c r="G585" s="227"/>
      <c r="H585" s="226"/>
    </row>
    <row r="586" spans="1:8" x14ac:dyDescent="0.2">
      <c r="A586" s="237"/>
      <c r="B586" s="237"/>
      <c r="D586" s="237"/>
      <c r="E586" s="234"/>
      <c r="F586" s="227"/>
      <c r="G586" s="227"/>
      <c r="H586" s="226"/>
    </row>
    <row r="587" spans="1:8" x14ac:dyDescent="0.2">
      <c r="A587" s="237"/>
      <c r="B587" s="237"/>
      <c r="D587" s="237"/>
      <c r="E587" s="234"/>
      <c r="F587" s="227"/>
      <c r="G587" s="227"/>
      <c r="H587" s="226"/>
    </row>
    <row r="588" spans="1:8" x14ac:dyDescent="0.2">
      <c r="A588" s="237"/>
      <c r="B588" s="237"/>
      <c r="D588" s="237"/>
      <c r="E588" s="234"/>
      <c r="F588" s="227"/>
      <c r="G588" s="227"/>
      <c r="H588" s="226"/>
    </row>
    <row r="589" spans="1:8" x14ac:dyDescent="0.2">
      <c r="A589" s="237"/>
      <c r="B589" s="237"/>
      <c r="D589" s="237"/>
      <c r="E589" s="234"/>
      <c r="F589" s="227"/>
      <c r="G589" s="227"/>
      <c r="H589" s="226"/>
    </row>
    <row r="590" spans="1:8" x14ac:dyDescent="0.2">
      <c r="A590" s="237"/>
      <c r="B590" s="237"/>
      <c r="D590" s="237"/>
      <c r="E590" s="234"/>
      <c r="F590" s="227"/>
      <c r="G590" s="227"/>
      <c r="H590" s="226"/>
    </row>
    <row r="591" spans="1:8" x14ac:dyDescent="0.2">
      <c r="A591" s="237"/>
      <c r="B591" s="237"/>
      <c r="D591" s="237"/>
      <c r="E591" s="234"/>
      <c r="F591" s="227"/>
      <c r="G591" s="227"/>
      <c r="H591" s="226"/>
    </row>
    <row r="592" spans="1:8" x14ac:dyDescent="0.2">
      <c r="A592" s="237"/>
      <c r="B592" s="237"/>
      <c r="D592" s="237"/>
      <c r="E592" s="234"/>
      <c r="F592" s="227"/>
      <c r="G592" s="227"/>
      <c r="H592" s="226"/>
    </row>
    <row r="593" spans="1:8" x14ac:dyDescent="0.2">
      <c r="A593" s="237"/>
      <c r="B593" s="237"/>
      <c r="D593" s="237"/>
      <c r="E593" s="234"/>
      <c r="F593" s="227"/>
      <c r="G593" s="227"/>
      <c r="H593" s="226"/>
    </row>
    <row r="594" spans="1:8" x14ac:dyDescent="0.2">
      <c r="A594" s="237"/>
      <c r="B594" s="237"/>
      <c r="D594" s="237"/>
      <c r="E594" s="234"/>
      <c r="F594" s="227"/>
      <c r="G594" s="227"/>
      <c r="H594" s="226"/>
    </row>
    <row r="595" spans="1:8" x14ac:dyDescent="0.2">
      <c r="A595" s="237"/>
      <c r="B595" s="237"/>
      <c r="D595" s="237"/>
      <c r="E595" s="234"/>
      <c r="F595" s="227"/>
      <c r="G595" s="227"/>
      <c r="H595" s="226"/>
    </row>
    <row r="596" spans="1:8" x14ac:dyDescent="0.2">
      <c r="A596" s="237"/>
      <c r="B596" s="237"/>
      <c r="D596" s="237"/>
      <c r="E596" s="234"/>
      <c r="F596" s="227"/>
      <c r="G596" s="227"/>
      <c r="H596" s="226"/>
    </row>
    <row r="597" spans="1:8" x14ac:dyDescent="0.2">
      <c r="A597" s="237"/>
      <c r="B597" s="237"/>
      <c r="D597" s="237"/>
      <c r="E597" s="234"/>
      <c r="F597" s="227"/>
      <c r="G597" s="227"/>
      <c r="H597" s="226"/>
    </row>
    <row r="598" spans="1:8" x14ac:dyDescent="0.2">
      <c r="A598" s="237"/>
      <c r="B598" s="237"/>
      <c r="D598" s="237"/>
      <c r="E598" s="234"/>
      <c r="F598" s="227"/>
      <c r="G598" s="227"/>
      <c r="H598" s="226"/>
    </row>
    <row r="599" spans="1:8" x14ac:dyDescent="0.2">
      <c r="A599" s="237"/>
      <c r="B599" s="237"/>
      <c r="D599" s="237"/>
      <c r="E599" s="234"/>
      <c r="F599" s="227"/>
      <c r="G599" s="227"/>
      <c r="H599" s="226"/>
    </row>
    <row r="600" spans="1:8" x14ac:dyDescent="0.2">
      <c r="A600" s="237"/>
      <c r="B600" s="237"/>
      <c r="D600" s="237"/>
      <c r="E600" s="234"/>
      <c r="F600" s="227"/>
      <c r="G600" s="227"/>
      <c r="H600" s="226"/>
    </row>
    <row r="601" spans="1:8" x14ac:dyDescent="0.2">
      <c r="A601" s="237"/>
      <c r="B601" s="237"/>
      <c r="D601" s="237"/>
      <c r="E601" s="234"/>
      <c r="F601" s="227"/>
      <c r="G601" s="227"/>
      <c r="H601" s="226"/>
    </row>
    <row r="602" spans="1:8" x14ac:dyDescent="0.2">
      <c r="A602" s="237"/>
      <c r="B602" s="237"/>
      <c r="D602" s="237"/>
      <c r="E602" s="234"/>
      <c r="F602" s="227"/>
      <c r="G602" s="227"/>
      <c r="H602" s="226"/>
    </row>
    <row r="603" spans="1:8" x14ac:dyDescent="0.2">
      <c r="A603" s="237"/>
      <c r="B603" s="237"/>
      <c r="D603" s="237"/>
      <c r="E603" s="234"/>
      <c r="F603" s="227"/>
      <c r="G603" s="227"/>
      <c r="H603" s="226"/>
    </row>
    <row r="604" spans="1:8" x14ac:dyDescent="0.2">
      <c r="A604" s="237"/>
      <c r="B604" s="237"/>
      <c r="D604" s="237"/>
      <c r="E604" s="234"/>
      <c r="F604" s="227"/>
      <c r="G604" s="227"/>
      <c r="H604" s="226"/>
    </row>
    <row r="605" spans="1:8" x14ac:dyDescent="0.2">
      <c r="A605" s="237"/>
      <c r="B605" s="237"/>
      <c r="D605" s="237"/>
      <c r="E605" s="234"/>
      <c r="F605" s="227"/>
      <c r="G605" s="227"/>
      <c r="H605" s="226"/>
    </row>
    <row r="606" spans="1:8" x14ac:dyDescent="0.2">
      <c r="A606" s="237"/>
      <c r="B606" s="237"/>
      <c r="D606" s="237"/>
      <c r="E606" s="234"/>
      <c r="F606" s="227"/>
      <c r="G606" s="227"/>
      <c r="H606" s="226"/>
    </row>
    <row r="607" spans="1:8" x14ac:dyDescent="0.2">
      <c r="A607" s="237"/>
      <c r="B607" s="237"/>
      <c r="D607" s="237"/>
      <c r="E607" s="234"/>
      <c r="F607" s="227"/>
      <c r="G607" s="227"/>
      <c r="H607" s="226"/>
    </row>
    <row r="608" spans="1:8" x14ac:dyDescent="0.2">
      <c r="A608" s="237"/>
      <c r="B608" s="237"/>
      <c r="D608" s="237"/>
      <c r="E608" s="234"/>
      <c r="F608" s="227"/>
      <c r="G608" s="227"/>
      <c r="H608" s="226"/>
    </row>
    <row r="609" spans="1:8" x14ac:dyDescent="0.2">
      <c r="A609" s="237"/>
      <c r="B609" s="237"/>
      <c r="D609" s="237"/>
      <c r="E609" s="234"/>
      <c r="F609" s="227"/>
      <c r="G609" s="227"/>
      <c r="H609" s="226"/>
    </row>
    <row r="610" spans="1:8" x14ac:dyDescent="0.2">
      <c r="A610" s="237"/>
      <c r="B610" s="237"/>
      <c r="D610" s="237"/>
      <c r="E610" s="234"/>
      <c r="F610" s="227"/>
      <c r="G610" s="227"/>
      <c r="H610" s="226"/>
    </row>
    <row r="611" spans="1:8" x14ac:dyDescent="0.2">
      <c r="A611" s="237"/>
      <c r="B611" s="237"/>
      <c r="D611" s="237"/>
      <c r="E611" s="234"/>
      <c r="F611" s="227"/>
      <c r="G611" s="227"/>
      <c r="H611" s="226"/>
    </row>
    <row r="612" spans="1:8" x14ac:dyDescent="0.2">
      <c r="A612" s="237"/>
      <c r="B612" s="237"/>
      <c r="D612" s="237"/>
      <c r="E612" s="234"/>
      <c r="F612" s="227"/>
      <c r="G612" s="227"/>
      <c r="H612" s="226"/>
    </row>
    <row r="613" spans="1:8" x14ac:dyDescent="0.2">
      <c r="A613" s="237"/>
      <c r="B613" s="237"/>
      <c r="D613" s="237"/>
      <c r="E613" s="234"/>
      <c r="F613" s="227"/>
      <c r="G613" s="227"/>
      <c r="H613" s="226"/>
    </row>
    <row r="614" spans="1:8" x14ac:dyDescent="0.2">
      <c r="A614" s="237"/>
      <c r="B614" s="237"/>
      <c r="D614" s="237"/>
      <c r="E614" s="234"/>
      <c r="F614" s="227"/>
      <c r="G614" s="227"/>
      <c r="H614" s="226"/>
    </row>
    <row r="615" spans="1:8" x14ac:dyDescent="0.2">
      <c r="A615" s="237"/>
      <c r="B615" s="237"/>
      <c r="D615" s="237"/>
      <c r="E615" s="234"/>
      <c r="F615" s="227"/>
      <c r="G615" s="227"/>
      <c r="H615" s="226"/>
    </row>
    <row r="616" spans="1:8" x14ac:dyDescent="0.2">
      <c r="A616" s="237"/>
      <c r="B616" s="237"/>
      <c r="D616" s="237"/>
      <c r="E616" s="234"/>
      <c r="F616" s="227"/>
      <c r="G616" s="227"/>
      <c r="H616" s="226"/>
    </row>
    <row r="617" spans="1:8" x14ac:dyDescent="0.2">
      <c r="A617" s="237"/>
      <c r="B617" s="237"/>
      <c r="D617" s="237"/>
      <c r="E617" s="234"/>
      <c r="F617" s="227"/>
      <c r="G617" s="227"/>
      <c r="H617" s="226"/>
    </row>
    <row r="618" spans="1:8" x14ac:dyDescent="0.2">
      <c r="A618" s="237"/>
      <c r="B618" s="237"/>
      <c r="D618" s="237"/>
      <c r="E618" s="234"/>
      <c r="F618" s="227"/>
      <c r="G618" s="227"/>
      <c r="H618" s="226"/>
    </row>
    <row r="619" spans="1:8" x14ac:dyDescent="0.2">
      <c r="A619" s="237"/>
      <c r="B619" s="237"/>
      <c r="D619" s="237"/>
      <c r="E619" s="234"/>
      <c r="F619" s="227"/>
      <c r="G619" s="227"/>
      <c r="H619" s="226"/>
    </row>
    <row r="620" spans="1:8" x14ac:dyDescent="0.2">
      <c r="A620" s="237"/>
      <c r="B620" s="237"/>
      <c r="D620" s="237"/>
      <c r="E620" s="234"/>
      <c r="F620" s="227"/>
      <c r="G620" s="227"/>
      <c r="H620" s="226"/>
    </row>
    <row r="621" spans="1:8" x14ac:dyDescent="0.2">
      <c r="A621" s="237"/>
      <c r="B621" s="237"/>
      <c r="D621" s="237"/>
      <c r="E621" s="234"/>
      <c r="F621" s="227"/>
      <c r="G621" s="227"/>
      <c r="H621" s="226"/>
    </row>
    <row r="622" spans="1:8" x14ac:dyDescent="0.2">
      <c r="A622" s="237"/>
      <c r="B622" s="237"/>
      <c r="D622" s="237"/>
      <c r="E622" s="234"/>
      <c r="F622" s="227"/>
      <c r="G622" s="227"/>
      <c r="H622" s="226"/>
    </row>
    <row r="623" spans="1:8" x14ac:dyDescent="0.2">
      <c r="A623" s="237"/>
      <c r="B623" s="237"/>
      <c r="D623" s="237"/>
      <c r="E623" s="234"/>
      <c r="F623" s="227"/>
      <c r="G623" s="227"/>
      <c r="H623" s="226"/>
    </row>
    <row r="624" spans="1:8" x14ac:dyDescent="0.2">
      <c r="A624" s="237"/>
      <c r="B624" s="237"/>
      <c r="D624" s="237"/>
      <c r="E624" s="234"/>
      <c r="F624" s="227"/>
      <c r="G624" s="227"/>
      <c r="H624" s="226"/>
    </row>
    <row r="625" spans="1:8" x14ac:dyDescent="0.2">
      <c r="A625" s="237"/>
      <c r="B625" s="237"/>
      <c r="D625" s="237"/>
      <c r="E625" s="234"/>
      <c r="F625" s="227"/>
      <c r="G625" s="227"/>
      <c r="H625" s="226"/>
    </row>
    <row r="626" spans="1:8" x14ac:dyDescent="0.2">
      <c r="A626" s="237"/>
      <c r="B626" s="237"/>
      <c r="D626" s="237"/>
      <c r="E626" s="234"/>
      <c r="F626" s="227"/>
      <c r="G626" s="227"/>
      <c r="H626" s="226"/>
    </row>
    <row r="627" spans="1:8" x14ac:dyDescent="0.2">
      <c r="A627" s="237"/>
      <c r="B627" s="237"/>
      <c r="D627" s="237"/>
      <c r="E627" s="234"/>
      <c r="F627" s="227"/>
      <c r="G627" s="227"/>
      <c r="H627" s="226"/>
    </row>
    <row r="628" spans="1:8" x14ac:dyDescent="0.2">
      <c r="A628" s="237"/>
      <c r="B628" s="237"/>
      <c r="D628" s="237"/>
      <c r="E628" s="234"/>
      <c r="F628" s="227"/>
      <c r="G628" s="227"/>
      <c r="H628" s="226"/>
    </row>
    <row r="629" spans="1:8" x14ac:dyDescent="0.2">
      <c r="A629" s="237"/>
      <c r="B629" s="237"/>
      <c r="D629" s="237"/>
      <c r="E629" s="234"/>
      <c r="F629" s="227"/>
      <c r="G629" s="227"/>
      <c r="H629" s="226"/>
    </row>
    <row r="630" spans="1:8" x14ac:dyDescent="0.2">
      <c r="A630" s="237"/>
      <c r="B630" s="237"/>
      <c r="D630" s="237"/>
      <c r="E630" s="234"/>
      <c r="F630" s="227"/>
      <c r="G630" s="227"/>
      <c r="H630" s="226"/>
    </row>
    <row r="631" spans="1:8" x14ac:dyDescent="0.2">
      <c r="A631" s="237"/>
      <c r="B631" s="237"/>
      <c r="D631" s="237"/>
      <c r="E631" s="234"/>
      <c r="F631" s="227"/>
      <c r="G631" s="227"/>
      <c r="H631" s="226"/>
    </row>
    <row r="632" spans="1:8" x14ac:dyDescent="0.2">
      <c r="A632" s="237"/>
      <c r="B632" s="237"/>
      <c r="D632" s="237"/>
      <c r="E632" s="234"/>
      <c r="F632" s="227"/>
      <c r="G632" s="227"/>
      <c r="H632" s="226"/>
    </row>
    <row r="633" spans="1:8" x14ac:dyDescent="0.2">
      <c r="A633" s="237"/>
      <c r="B633" s="237"/>
      <c r="D633" s="237"/>
      <c r="E633" s="234"/>
      <c r="F633" s="227"/>
      <c r="G633" s="227"/>
      <c r="H633" s="226"/>
    </row>
    <row r="634" spans="1:8" x14ac:dyDescent="0.2">
      <c r="A634" s="237"/>
      <c r="B634" s="237"/>
      <c r="D634" s="237"/>
      <c r="E634" s="234"/>
      <c r="F634" s="227"/>
      <c r="G634" s="227"/>
      <c r="H634" s="226"/>
    </row>
    <row r="635" spans="1:8" x14ac:dyDescent="0.2">
      <c r="A635" s="237"/>
      <c r="B635" s="237"/>
      <c r="D635" s="237"/>
      <c r="E635" s="234"/>
      <c r="F635" s="227"/>
      <c r="G635" s="227"/>
      <c r="H635" s="226"/>
    </row>
    <row r="636" spans="1:8" x14ac:dyDescent="0.2">
      <c r="A636" s="237"/>
      <c r="B636" s="237"/>
      <c r="D636" s="237"/>
      <c r="E636" s="234"/>
      <c r="F636" s="227"/>
      <c r="G636" s="227"/>
      <c r="H636" s="226"/>
    </row>
    <row r="637" spans="1:8" x14ac:dyDescent="0.2">
      <c r="A637" s="237"/>
      <c r="B637" s="237"/>
      <c r="D637" s="237"/>
      <c r="E637" s="234"/>
      <c r="F637" s="227"/>
      <c r="G637" s="227"/>
      <c r="H637" s="226"/>
    </row>
    <row r="638" spans="1:8" x14ac:dyDescent="0.2">
      <c r="A638" s="237"/>
      <c r="B638" s="237"/>
      <c r="D638" s="237"/>
      <c r="E638" s="234"/>
      <c r="F638" s="227"/>
      <c r="G638" s="227"/>
      <c r="H638" s="226"/>
    </row>
    <row r="639" spans="1:8" x14ac:dyDescent="0.2">
      <c r="A639" s="237"/>
      <c r="B639" s="237"/>
      <c r="D639" s="237"/>
      <c r="E639" s="234"/>
      <c r="F639" s="227"/>
      <c r="G639" s="227"/>
      <c r="H639" s="226"/>
    </row>
    <row r="640" spans="1:8" x14ac:dyDescent="0.2">
      <c r="A640" s="237"/>
      <c r="B640" s="237"/>
      <c r="D640" s="237"/>
      <c r="E640" s="234"/>
      <c r="F640" s="227"/>
      <c r="G640" s="227"/>
      <c r="H640" s="226"/>
    </row>
    <row r="641" spans="1:8" x14ac:dyDescent="0.2">
      <c r="A641" s="237"/>
      <c r="B641" s="237"/>
      <c r="D641" s="237"/>
      <c r="E641" s="234"/>
      <c r="F641" s="227"/>
      <c r="G641" s="227"/>
      <c r="H641" s="226"/>
    </row>
    <row r="642" spans="1:8" x14ac:dyDescent="0.2">
      <c r="A642" s="237"/>
      <c r="B642" s="237"/>
      <c r="D642" s="237"/>
      <c r="E642" s="234"/>
      <c r="F642" s="227"/>
      <c r="G642" s="227"/>
      <c r="H642" s="226"/>
    </row>
    <row r="643" spans="1:8" x14ac:dyDescent="0.2">
      <c r="A643" s="237"/>
      <c r="B643" s="237"/>
      <c r="D643" s="237"/>
      <c r="E643" s="234"/>
      <c r="F643" s="227"/>
      <c r="G643" s="227"/>
      <c r="H643" s="226"/>
    </row>
    <row r="644" spans="1:8" x14ac:dyDescent="0.2">
      <c r="A644" s="237"/>
      <c r="B644" s="237"/>
      <c r="D644" s="237"/>
      <c r="E644" s="234"/>
      <c r="F644" s="227"/>
      <c r="G644" s="227"/>
      <c r="H644" s="226"/>
    </row>
    <row r="645" spans="1:8" x14ac:dyDescent="0.2">
      <c r="A645" s="237"/>
      <c r="B645" s="237"/>
      <c r="D645" s="237"/>
      <c r="E645" s="234"/>
      <c r="F645" s="227"/>
      <c r="G645" s="227"/>
      <c r="H645" s="226"/>
    </row>
    <row r="646" spans="1:8" x14ac:dyDescent="0.2">
      <c r="A646" s="237"/>
      <c r="B646" s="237"/>
      <c r="D646" s="237"/>
      <c r="E646" s="234"/>
      <c r="F646" s="227"/>
      <c r="G646" s="227"/>
      <c r="H646" s="226"/>
    </row>
    <row r="647" spans="1:8" x14ac:dyDescent="0.2">
      <c r="A647" s="237"/>
      <c r="B647" s="237"/>
      <c r="D647" s="237"/>
      <c r="E647" s="234"/>
      <c r="F647" s="227"/>
      <c r="G647" s="227"/>
      <c r="H647" s="226"/>
    </row>
    <row r="648" spans="1:8" x14ac:dyDescent="0.2">
      <c r="A648" s="237"/>
      <c r="B648" s="237"/>
      <c r="D648" s="237"/>
      <c r="E648" s="234"/>
      <c r="F648" s="227"/>
      <c r="G648" s="227"/>
      <c r="H648" s="226"/>
    </row>
    <row r="649" spans="1:8" x14ac:dyDescent="0.2">
      <c r="A649" s="237"/>
      <c r="B649" s="237"/>
      <c r="D649" s="237"/>
      <c r="E649" s="234"/>
      <c r="F649" s="227"/>
      <c r="G649" s="227"/>
      <c r="H649" s="226"/>
    </row>
    <row r="650" spans="1:8" x14ac:dyDescent="0.2">
      <c r="A650" s="237"/>
      <c r="B650" s="237"/>
      <c r="D650" s="237"/>
      <c r="E650" s="234"/>
      <c r="F650" s="227"/>
      <c r="G650" s="227"/>
      <c r="H650" s="226"/>
    </row>
    <row r="651" spans="1:8" x14ac:dyDescent="0.2">
      <c r="A651" s="237"/>
      <c r="B651" s="237"/>
      <c r="D651" s="237"/>
      <c r="E651" s="234"/>
      <c r="F651" s="227"/>
      <c r="G651" s="227"/>
      <c r="H651" s="226"/>
    </row>
    <row r="652" spans="1:8" x14ac:dyDescent="0.2">
      <c r="A652" s="237"/>
      <c r="B652" s="237"/>
      <c r="D652" s="237"/>
      <c r="E652" s="234"/>
      <c r="F652" s="227"/>
      <c r="G652" s="227"/>
      <c r="H652" s="226"/>
    </row>
    <row r="653" spans="1:8" x14ac:dyDescent="0.2">
      <c r="A653" s="237"/>
      <c r="B653" s="237"/>
      <c r="D653" s="237"/>
      <c r="E653" s="234"/>
      <c r="F653" s="227"/>
      <c r="G653" s="227"/>
      <c r="H653" s="226"/>
    </row>
    <row r="654" spans="1:8" x14ac:dyDescent="0.2">
      <c r="A654" s="237"/>
      <c r="B654" s="237"/>
      <c r="D654" s="237"/>
      <c r="E654" s="234"/>
      <c r="F654" s="227"/>
      <c r="G654" s="227"/>
      <c r="H654" s="226"/>
    </row>
    <row r="655" spans="1:8" x14ac:dyDescent="0.2">
      <c r="A655" s="237"/>
      <c r="B655" s="237"/>
      <c r="D655" s="237"/>
      <c r="E655" s="234"/>
      <c r="F655" s="227"/>
      <c r="G655" s="227"/>
      <c r="H655" s="226"/>
    </row>
    <row r="656" spans="1:8" x14ac:dyDescent="0.2">
      <c r="A656" s="237"/>
      <c r="B656" s="237"/>
      <c r="D656" s="237"/>
      <c r="E656" s="234"/>
      <c r="F656" s="227"/>
      <c r="G656" s="227"/>
      <c r="H656" s="226"/>
    </row>
    <row r="657" spans="1:8" x14ac:dyDescent="0.2">
      <c r="A657" s="237"/>
      <c r="B657" s="237"/>
      <c r="D657" s="237"/>
      <c r="E657" s="234"/>
      <c r="F657" s="227"/>
      <c r="G657" s="227"/>
      <c r="H657" s="226"/>
    </row>
    <row r="658" spans="1:8" x14ac:dyDescent="0.2">
      <c r="A658" s="237"/>
      <c r="B658" s="237"/>
      <c r="D658" s="237"/>
      <c r="E658" s="234"/>
      <c r="F658" s="227"/>
      <c r="G658" s="227"/>
      <c r="H658" s="226"/>
    </row>
    <row r="659" spans="1:8" x14ac:dyDescent="0.2">
      <c r="A659" s="237"/>
      <c r="B659" s="237"/>
      <c r="D659" s="237"/>
      <c r="E659" s="234"/>
      <c r="F659" s="227"/>
      <c r="G659" s="227"/>
      <c r="H659" s="226"/>
    </row>
    <row r="660" spans="1:8" x14ac:dyDescent="0.2">
      <c r="A660" s="237"/>
      <c r="B660" s="237"/>
      <c r="D660" s="237"/>
      <c r="E660" s="234"/>
      <c r="F660" s="227"/>
      <c r="G660" s="227"/>
      <c r="H660" s="226"/>
    </row>
    <row r="661" spans="1:8" x14ac:dyDescent="0.2">
      <c r="A661" s="237"/>
      <c r="B661" s="237"/>
      <c r="D661" s="237"/>
      <c r="E661" s="234"/>
      <c r="F661" s="227"/>
      <c r="G661" s="227"/>
      <c r="H661" s="226"/>
    </row>
    <row r="662" spans="1:8" x14ac:dyDescent="0.2">
      <c r="A662" s="237"/>
      <c r="B662" s="237"/>
      <c r="D662" s="237"/>
      <c r="E662" s="234"/>
      <c r="F662" s="227"/>
      <c r="G662" s="227"/>
      <c r="H662" s="226"/>
    </row>
    <row r="663" spans="1:8" x14ac:dyDescent="0.2">
      <c r="A663" s="237"/>
      <c r="B663" s="237"/>
      <c r="D663" s="237"/>
      <c r="E663" s="234"/>
      <c r="F663" s="227"/>
      <c r="G663" s="227"/>
      <c r="H663" s="226"/>
    </row>
    <row r="664" spans="1:8" x14ac:dyDescent="0.2">
      <c r="A664" s="237"/>
      <c r="B664" s="237"/>
      <c r="D664" s="237"/>
      <c r="E664" s="234"/>
      <c r="F664" s="227"/>
      <c r="G664" s="227"/>
      <c r="H664" s="226"/>
    </row>
    <row r="665" spans="1:8" x14ac:dyDescent="0.2">
      <c r="A665" s="237"/>
      <c r="B665" s="237"/>
      <c r="D665" s="237"/>
      <c r="E665" s="234"/>
      <c r="F665" s="227"/>
      <c r="G665" s="227"/>
      <c r="H665" s="226"/>
    </row>
    <row r="666" spans="1:8" x14ac:dyDescent="0.2">
      <c r="A666" s="237"/>
      <c r="B666" s="237"/>
      <c r="D666" s="237"/>
      <c r="E666" s="234"/>
      <c r="F666" s="227"/>
      <c r="G666" s="227"/>
      <c r="H666" s="226"/>
    </row>
    <row r="667" spans="1:8" x14ac:dyDescent="0.2">
      <c r="A667" s="237"/>
      <c r="B667" s="237"/>
      <c r="D667" s="237"/>
      <c r="E667" s="234"/>
      <c r="F667" s="227"/>
      <c r="G667" s="227"/>
      <c r="H667" s="226"/>
    </row>
    <row r="668" spans="1:8" x14ac:dyDescent="0.2">
      <c r="A668" s="237"/>
      <c r="B668" s="237"/>
      <c r="D668" s="237"/>
      <c r="E668" s="234"/>
      <c r="F668" s="227"/>
      <c r="G668" s="227"/>
      <c r="H668" s="226"/>
    </row>
    <row r="669" spans="1:8" x14ac:dyDescent="0.2">
      <c r="A669" s="237"/>
      <c r="B669" s="237"/>
      <c r="D669" s="237"/>
      <c r="E669" s="234"/>
      <c r="F669" s="227"/>
      <c r="G669" s="227"/>
      <c r="H669" s="226"/>
    </row>
    <row r="670" spans="1:8" x14ac:dyDescent="0.2">
      <c r="A670" s="237"/>
      <c r="B670" s="237"/>
      <c r="D670" s="237"/>
      <c r="E670" s="234"/>
      <c r="F670" s="227"/>
      <c r="G670" s="227"/>
      <c r="H670" s="226"/>
    </row>
    <row r="671" spans="1:8" x14ac:dyDescent="0.2">
      <c r="A671" s="237"/>
      <c r="B671" s="237"/>
      <c r="D671" s="237"/>
      <c r="E671" s="234"/>
      <c r="F671" s="227"/>
      <c r="G671" s="227"/>
      <c r="H671" s="226"/>
    </row>
    <row r="672" spans="1:8" x14ac:dyDescent="0.2">
      <c r="A672" s="237"/>
      <c r="B672" s="237"/>
      <c r="D672" s="237"/>
      <c r="E672" s="234"/>
      <c r="F672" s="227"/>
      <c r="G672" s="227"/>
      <c r="H672" s="226"/>
    </row>
    <row r="673" spans="1:8" x14ac:dyDescent="0.2">
      <c r="A673" s="237"/>
      <c r="B673" s="237"/>
      <c r="D673" s="237"/>
      <c r="E673" s="234"/>
      <c r="F673" s="227"/>
      <c r="G673" s="227"/>
      <c r="H673" s="226"/>
    </row>
    <row r="674" spans="1:8" x14ac:dyDescent="0.2">
      <c r="A674" s="237"/>
      <c r="B674" s="237"/>
      <c r="D674" s="237"/>
      <c r="E674" s="234"/>
      <c r="F674" s="227"/>
      <c r="G674" s="227"/>
      <c r="H674" s="226"/>
    </row>
    <row r="675" spans="1:8" x14ac:dyDescent="0.2">
      <c r="A675" s="237"/>
      <c r="B675" s="237"/>
      <c r="D675" s="237"/>
      <c r="E675" s="234"/>
      <c r="F675" s="227"/>
      <c r="G675" s="227"/>
      <c r="H675" s="226"/>
    </row>
    <row r="676" spans="1:8" x14ac:dyDescent="0.2">
      <c r="A676" s="237"/>
      <c r="B676" s="237"/>
      <c r="D676" s="237"/>
      <c r="E676" s="234"/>
      <c r="F676" s="227"/>
      <c r="G676" s="227"/>
      <c r="H676" s="226"/>
    </row>
    <row r="677" spans="1:8" x14ac:dyDescent="0.2">
      <c r="A677" s="237"/>
      <c r="B677" s="237"/>
      <c r="D677" s="237"/>
      <c r="E677" s="234"/>
      <c r="F677" s="227"/>
      <c r="G677" s="227"/>
      <c r="H677" s="226"/>
    </row>
    <row r="678" spans="1:8" x14ac:dyDescent="0.2">
      <c r="A678" s="237"/>
      <c r="B678" s="237"/>
      <c r="D678" s="237"/>
      <c r="E678" s="234"/>
      <c r="F678" s="227"/>
      <c r="G678" s="227"/>
      <c r="H678" s="226"/>
    </row>
    <row r="679" spans="1:8" x14ac:dyDescent="0.2">
      <c r="A679" s="237"/>
      <c r="B679" s="237"/>
      <c r="D679" s="237"/>
      <c r="E679" s="234"/>
      <c r="F679" s="227"/>
      <c r="G679" s="227"/>
      <c r="H679" s="226"/>
    </row>
    <row r="680" spans="1:8" x14ac:dyDescent="0.2">
      <c r="A680" s="237"/>
      <c r="B680" s="237"/>
      <c r="D680" s="237"/>
      <c r="E680" s="234"/>
      <c r="F680" s="227"/>
      <c r="G680" s="227"/>
      <c r="H680" s="226"/>
    </row>
    <row r="681" spans="1:8" x14ac:dyDescent="0.2">
      <c r="A681" s="237"/>
      <c r="B681" s="237"/>
      <c r="D681" s="237"/>
      <c r="E681" s="234"/>
      <c r="F681" s="227"/>
      <c r="G681" s="227"/>
      <c r="H681" s="226"/>
    </row>
    <row r="682" spans="1:8" x14ac:dyDescent="0.2">
      <c r="A682" s="237"/>
      <c r="B682" s="237"/>
      <c r="D682" s="237"/>
      <c r="E682" s="234"/>
      <c r="F682" s="227"/>
      <c r="G682" s="227"/>
      <c r="H682" s="226"/>
    </row>
    <row r="683" spans="1:8" x14ac:dyDescent="0.2">
      <c r="A683" s="237"/>
      <c r="B683" s="237"/>
      <c r="D683" s="237"/>
      <c r="E683" s="234"/>
      <c r="F683" s="227"/>
      <c r="G683" s="227"/>
      <c r="H683" s="226"/>
    </row>
    <row r="684" spans="1:8" x14ac:dyDescent="0.2">
      <c r="A684" s="237"/>
      <c r="B684" s="237"/>
      <c r="D684" s="237"/>
      <c r="E684" s="234"/>
      <c r="F684" s="227"/>
      <c r="G684" s="227"/>
      <c r="H684" s="226"/>
    </row>
    <row r="685" spans="1:8" x14ac:dyDescent="0.2">
      <c r="A685" s="237"/>
      <c r="B685" s="237"/>
      <c r="D685" s="237"/>
      <c r="E685" s="234"/>
      <c r="F685" s="227"/>
      <c r="G685" s="227"/>
      <c r="H685" s="226"/>
    </row>
    <row r="686" spans="1:8" x14ac:dyDescent="0.2">
      <c r="A686" s="237"/>
      <c r="B686" s="237"/>
      <c r="D686" s="237"/>
      <c r="E686" s="234"/>
      <c r="F686" s="227"/>
      <c r="G686" s="227"/>
      <c r="H686" s="226"/>
    </row>
    <row r="687" spans="1:8" x14ac:dyDescent="0.2">
      <c r="A687" s="237"/>
      <c r="B687" s="237"/>
      <c r="D687" s="237"/>
      <c r="E687" s="234"/>
      <c r="F687" s="227"/>
      <c r="G687" s="227"/>
      <c r="H687" s="226"/>
    </row>
    <row r="688" spans="1:8" x14ac:dyDescent="0.2">
      <c r="A688" s="237"/>
      <c r="B688" s="237"/>
      <c r="D688" s="237"/>
      <c r="E688" s="234"/>
      <c r="F688" s="227"/>
      <c r="G688" s="227"/>
      <c r="H688" s="226"/>
    </row>
    <row r="689" spans="1:8" x14ac:dyDescent="0.2">
      <c r="A689" s="237"/>
      <c r="B689" s="237"/>
      <c r="D689" s="237"/>
      <c r="E689" s="234"/>
      <c r="F689" s="227"/>
      <c r="G689" s="227"/>
      <c r="H689" s="226"/>
    </row>
    <row r="690" spans="1:8" x14ac:dyDescent="0.2">
      <c r="A690" s="237"/>
      <c r="B690" s="237"/>
      <c r="D690" s="237"/>
      <c r="E690" s="234"/>
      <c r="F690" s="227"/>
      <c r="G690" s="227"/>
      <c r="H690" s="226"/>
    </row>
    <row r="691" spans="1:8" x14ac:dyDescent="0.2">
      <c r="A691" s="237"/>
      <c r="B691" s="237"/>
      <c r="D691" s="237"/>
      <c r="E691" s="234"/>
      <c r="F691" s="227"/>
      <c r="G691" s="227"/>
      <c r="H691" s="226"/>
    </row>
    <row r="692" spans="1:8" x14ac:dyDescent="0.2">
      <c r="A692" s="237"/>
      <c r="B692" s="237"/>
      <c r="D692" s="237"/>
      <c r="E692" s="234"/>
      <c r="F692" s="227"/>
      <c r="G692" s="227"/>
      <c r="H692" s="226"/>
    </row>
  </sheetData>
  <mergeCells count="72">
    <mergeCell ref="A102:F102"/>
    <mergeCell ref="A2:M2"/>
    <mergeCell ref="A3:M3"/>
    <mergeCell ref="A72:E72"/>
    <mergeCell ref="A6:M6"/>
    <mergeCell ref="J9:J10"/>
    <mergeCell ref="K9:K10"/>
    <mergeCell ref="B11:C11"/>
    <mergeCell ref="A9:C10"/>
    <mergeCell ref="L9:M9"/>
    <mergeCell ref="D11:E11"/>
    <mergeCell ref="F9:F10"/>
    <mergeCell ref="I9:I10"/>
    <mergeCell ref="H9:H10"/>
    <mergeCell ref="D12:E12"/>
    <mergeCell ref="G9:G10"/>
    <mergeCell ref="D9:E10"/>
    <mergeCell ref="D48:E48"/>
    <mergeCell ref="D49:E49"/>
    <mergeCell ref="D50:E50"/>
    <mergeCell ref="D33:E33"/>
    <mergeCell ref="D37:E37"/>
    <mergeCell ref="D36:E36"/>
    <mergeCell ref="A13:A17"/>
    <mergeCell ref="D13:E13"/>
    <mergeCell ref="D16:E16"/>
    <mergeCell ref="A19:A32"/>
    <mergeCell ref="B20:B30"/>
    <mergeCell ref="D32:E32"/>
    <mergeCell ref="D17:E17"/>
    <mergeCell ref="D20:E20"/>
    <mergeCell ref="D31:E31"/>
    <mergeCell ref="D30:E30"/>
    <mergeCell ref="D22:E22"/>
    <mergeCell ref="D19:E19"/>
    <mergeCell ref="D21:E21"/>
    <mergeCell ref="D18:E18"/>
    <mergeCell ref="A76:B76"/>
    <mergeCell ref="C76:I76"/>
    <mergeCell ref="D64:E64"/>
    <mergeCell ref="D67:E67"/>
    <mergeCell ref="G73:I73"/>
    <mergeCell ref="D66:E66"/>
    <mergeCell ref="E73:F73"/>
    <mergeCell ref="D68:E68"/>
    <mergeCell ref="D65:E65"/>
    <mergeCell ref="A60:A68"/>
    <mergeCell ref="D60:E60"/>
    <mergeCell ref="D63:E63"/>
    <mergeCell ref="D61:E61"/>
    <mergeCell ref="D62:E62"/>
    <mergeCell ref="D59:E59"/>
    <mergeCell ref="D58:E58"/>
    <mergeCell ref="D56:E56"/>
    <mergeCell ref="D51:E51"/>
    <mergeCell ref="D52:E52"/>
    <mergeCell ref="D53:E53"/>
    <mergeCell ref="D55:E55"/>
    <mergeCell ref="D54:E54"/>
    <mergeCell ref="A36:A47"/>
    <mergeCell ref="D40:E40"/>
    <mergeCell ref="D34:E34"/>
    <mergeCell ref="D39:E39"/>
    <mergeCell ref="D47:E47"/>
    <mergeCell ref="D43:E43"/>
    <mergeCell ref="D46:E46"/>
    <mergeCell ref="D35:E35"/>
    <mergeCell ref="D38:E38"/>
    <mergeCell ref="D41:E41"/>
    <mergeCell ref="D45:E45"/>
    <mergeCell ref="D42:E42"/>
    <mergeCell ref="D44:E44"/>
  </mergeCells>
  <phoneticPr fontId="30" type="noConversion"/>
  <printOptions horizontalCentered="1"/>
  <pageMargins left="0.47244094488188981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42" activePane="bottomRight" state="frozen"/>
      <selection activeCell="B25" sqref="B25"/>
      <selection pane="topRight" activeCell="B25" sqref="B25"/>
      <selection pane="bottomLeft" activeCell="B25" sqref="B25"/>
      <selection pane="bottomRight" activeCell="N1" sqref="A1:S65536"/>
    </sheetView>
  </sheetViews>
  <sheetFormatPr defaultRowHeight="12.75" x14ac:dyDescent="0.2"/>
  <cols>
    <col min="1" max="1" width="4.7109375" style="80" customWidth="1"/>
    <col min="2" max="2" width="3.42578125" style="80" customWidth="1"/>
    <col min="3" max="3" width="3.7109375" style="80" customWidth="1"/>
    <col min="4" max="4" width="4.5703125" style="80" customWidth="1"/>
    <col min="5" max="5" width="45.7109375" style="18" customWidth="1"/>
    <col min="6" max="6" width="5" style="17" customWidth="1"/>
    <col min="7" max="7" width="10.5703125" style="17" customWidth="1"/>
    <col min="8" max="9" width="10.28515625" style="78" customWidth="1"/>
    <col min="10" max="12" width="11.5703125" style="78" customWidth="1"/>
    <col min="13" max="13" width="9.140625" style="78" bestFit="1"/>
    <col min="14" max="16" width="9.140625" style="78" hidden="1" customWidth="1"/>
    <col min="17" max="17" width="10.7109375" style="78" hidden="1" customWidth="1"/>
    <col min="18" max="18" width="10.85546875" style="78" bestFit="1" customWidth="1"/>
    <col min="19" max="19" width="9.140625" style="78"/>
    <col min="20" max="20" width="8.5703125" style="78" customWidth="1"/>
    <col min="21" max="16384" width="9.140625" style="78"/>
  </cols>
  <sheetData>
    <row r="1" spans="1:115" s="65" customFormat="1" ht="15.75" x14ac:dyDescent="0.25">
      <c r="A1" s="53" t="s">
        <v>358</v>
      </c>
      <c r="B1" s="22"/>
      <c r="C1" s="27"/>
      <c r="D1" s="22"/>
      <c r="E1" s="24"/>
      <c r="F1" s="139" t="s">
        <v>359</v>
      </c>
      <c r="G1" s="139"/>
      <c r="H1" s="46"/>
      <c r="I1" s="46"/>
      <c r="R1" s="37"/>
      <c r="S1" s="36"/>
      <c r="T1" s="36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</row>
    <row r="2" spans="1:115" s="65" customFormat="1" ht="15.75" x14ac:dyDescent="0.25">
      <c r="A2" s="53" t="s">
        <v>394</v>
      </c>
      <c r="B2" s="22"/>
      <c r="C2" s="27"/>
      <c r="D2" s="22"/>
      <c r="E2" s="24"/>
      <c r="F2" s="25"/>
      <c r="G2" s="25"/>
      <c r="H2" s="46"/>
      <c r="I2" s="46"/>
      <c r="J2" s="26"/>
      <c r="K2" s="26"/>
      <c r="L2" s="26"/>
      <c r="M2" s="26"/>
      <c r="N2" s="26"/>
      <c r="O2" s="26"/>
      <c r="P2" s="26"/>
      <c r="Q2" s="26"/>
      <c r="R2" s="37"/>
      <c r="S2" s="36"/>
      <c r="T2" s="36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</row>
    <row r="3" spans="1:115" s="65" customFormat="1" ht="15.75" x14ac:dyDescent="0.25">
      <c r="A3" s="53" t="s">
        <v>360</v>
      </c>
      <c r="B3" s="22"/>
      <c r="C3" s="27"/>
      <c r="D3" s="22"/>
      <c r="E3" s="24"/>
      <c r="F3" s="25"/>
      <c r="G3" s="25"/>
      <c r="H3" s="46"/>
      <c r="I3" s="46"/>
      <c r="J3" s="26"/>
      <c r="K3" s="26"/>
      <c r="L3" s="26"/>
      <c r="M3" s="26"/>
      <c r="N3" s="26"/>
      <c r="O3" s="26"/>
      <c r="P3" s="26"/>
      <c r="Q3" s="26"/>
      <c r="R3" s="37"/>
      <c r="S3" s="36"/>
      <c r="T3" s="36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</row>
    <row r="4" spans="1:115" s="65" customFormat="1" ht="15.75" x14ac:dyDescent="0.25">
      <c r="A4" s="53" t="s">
        <v>395</v>
      </c>
      <c r="B4" s="22"/>
      <c r="C4" s="27"/>
      <c r="D4" s="22"/>
      <c r="E4" s="24"/>
      <c r="F4" s="25"/>
      <c r="G4" s="25"/>
      <c r="H4" s="46"/>
      <c r="I4" s="46"/>
      <c r="J4" s="26"/>
      <c r="K4" s="26"/>
      <c r="L4" s="26"/>
      <c r="M4" s="26"/>
      <c r="N4" s="26"/>
      <c r="O4" s="26"/>
      <c r="P4" s="26"/>
      <c r="Q4" s="26"/>
      <c r="R4" s="37"/>
      <c r="S4" s="36"/>
      <c r="T4" s="36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</row>
    <row r="5" spans="1:115" s="65" customFormat="1" ht="15.75" x14ac:dyDescent="0.25">
      <c r="A5" s="27"/>
      <c r="B5" s="27"/>
      <c r="C5" s="27"/>
      <c r="D5" s="27"/>
      <c r="E5" s="28"/>
      <c r="F5" s="29"/>
      <c r="G5" s="29"/>
      <c r="H5" s="47"/>
      <c r="I5" s="47"/>
      <c r="J5" s="30"/>
      <c r="K5" s="30"/>
      <c r="L5" s="30"/>
      <c r="M5" s="30"/>
      <c r="N5" s="30"/>
      <c r="O5" s="30"/>
      <c r="P5" s="30"/>
      <c r="Q5" s="30"/>
      <c r="R5" s="38" t="s">
        <v>113</v>
      </c>
      <c r="S5" s="36"/>
      <c r="T5" s="36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</row>
    <row r="6" spans="1:115" ht="33" customHeight="1" x14ac:dyDescent="0.2">
      <c r="A6" s="277" t="s">
        <v>200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</row>
    <row r="7" spans="1:115" ht="15.75" x14ac:dyDescent="0.25">
      <c r="A7" s="7"/>
      <c r="B7" s="7"/>
      <c r="C7" s="7"/>
      <c r="D7" s="7"/>
      <c r="E7" s="8"/>
      <c r="F7" s="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115" ht="15" x14ac:dyDescent="0.25">
      <c r="A8" s="11"/>
      <c r="B8" s="11"/>
      <c r="C8" s="11"/>
      <c r="D8" s="11"/>
      <c r="E8" s="12"/>
      <c r="F8" s="9"/>
      <c r="G8" s="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 t="s">
        <v>357</v>
      </c>
      <c r="T8" s="13"/>
    </row>
    <row r="9" spans="1:115" ht="36.75" customHeight="1" x14ac:dyDescent="0.2">
      <c r="A9" s="317"/>
      <c r="B9" s="318"/>
      <c r="C9" s="319"/>
      <c r="D9" s="317" t="s">
        <v>48</v>
      </c>
      <c r="E9" s="319"/>
      <c r="F9" s="281" t="s">
        <v>59</v>
      </c>
      <c r="G9" s="186" t="s">
        <v>372</v>
      </c>
      <c r="H9" s="316" t="s">
        <v>387</v>
      </c>
      <c r="I9" s="316"/>
      <c r="J9" s="316"/>
      <c r="K9" s="278" t="s">
        <v>388</v>
      </c>
      <c r="L9" s="279"/>
      <c r="M9" s="279"/>
      <c r="N9" s="279"/>
      <c r="O9" s="279"/>
      <c r="P9" s="279"/>
      <c r="Q9" s="279"/>
      <c r="R9" s="280"/>
      <c r="S9" s="14" t="s">
        <v>6</v>
      </c>
      <c r="T9" s="14" t="s">
        <v>6</v>
      </c>
    </row>
    <row r="10" spans="1:115" ht="30" customHeight="1" x14ac:dyDescent="0.2">
      <c r="A10" s="320"/>
      <c r="B10" s="321"/>
      <c r="C10" s="322"/>
      <c r="D10" s="320"/>
      <c r="E10" s="322"/>
      <c r="F10" s="282"/>
      <c r="G10" s="189">
        <v>2015</v>
      </c>
      <c r="H10" s="314" t="s">
        <v>60</v>
      </c>
      <c r="I10" s="315"/>
      <c r="J10" s="281" t="s">
        <v>180</v>
      </c>
      <c r="K10" s="186" t="s">
        <v>373</v>
      </c>
      <c r="L10" s="186" t="s">
        <v>373</v>
      </c>
      <c r="M10" s="186" t="s">
        <v>373</v>
      </c>
      <c r="N10" s="186">
        <v>1</v>
      </c>
      <c r="O10" s="186">
        <v>2</v>
      </c>
      <c r="P10" s="186">
        <v>3</v>
      </c>
      <c r="Q10" s="186">
        <v>4</v>
      </c>
      <c r="R10" s="312" t="s">
        <v>366</v>
      </c>
      <c r="S10" s="312" t="s">
        <v>379</v>
      </c>
      <c r="T10" s="312" t="s">
        <v>380</v>
      </c>
    </row>
    <row r="11" spans="1:115" ht="40.5" customHeight="1" x14ac:dyDescent="0.2">
      <c r="A11" s="323"/>
      <c r="B11" s="324"/>
      <c r="C11" s="325"/>
      <c r="D11" s="323"/>
      <c r="E11" s="325"/>
      <c r="F11" s="283"/>
      <c r="G11" s="187"/>
      <c r="H11" s="14" t="s">
        <v>332</v>
      </c>
      <c r="I11" s="14" t="s">
        <v>333</v>
      </c>
      <c r="J11" s="283"/>
      <c r="K11" s="187" t="s">
        <v>50</v>
      </c>
      <c r="L11" s="187" t="s">
        <v>16</v>
      </c>
      <c r="M11" s="187" t="s">
        <v>19</v>
      </c>
      <c r="N11" s="187"/>
      <c r="O11" s="187"/>
      <c r="P11" s="187"/>
      <c r="Q11" s="187"/>
      <c r="R11" s="313"/>
      <c r="S11" s="313"/>
      <c r="T11" s="313"/>
    </row>
    <row r="12" spans="1:115" ht="13.5" customHeight="1" x14ac:dyDescent="0.2">
      <c r="A12" s="15">
        <v>0</v>
      </c>
      <c r="B12" s="327">
        <v>1</v>
      </c>
      <c r="C12" s="327"/>
      <c r="D12" s="326">
        <v>2</v>
      </c>
      <c r="E12" s="326"/>
      <c r="F12" s="16">
        <v>3</v>
      </c>
      <c r="G12" s="190" t="s">
        <v>374</v>
      </c>
      <c r="H12" s="16">
        <v>4</v>
      </c>
      <c r="I12" s="16" t="s">
        <v>334</v>
      </c>
      <c r="J12" s="16">
        <v>5</v>
      </c>
      <c r="K12" s="190" t="s">
        <v>375</v>
      </c>
      <c r="L12" s="190" t="s">
        <v>376</v>
      </c>
      <c r="M12" s="190" t="s">
        <v>377</v>
      </c>
      <c r="N12" s="190"/>
      <c r="O12" s="190"/>
      <c r="P12" s="190"/>
      <c r="Q12" s="190"/>
      <c r="R12" s="190" t="s">
        <v>378</v>
      </c>
      <c r="S12" s="16">
        <v>7</v>
      </c>
      <c r="T12" s="16">
        <v>8</v>
      </c>
    </row>
    <row r="13" spans="1:115" ht="16.5" customHeight="1" x14ac:dyDescent="0.2">
      <c r="A13" s="105" t="s">
        <v>26</v>
      </c>
      <c r="B13" s="105"/>
      <c r="C13" s="105"/>
      <c r="D13" s="273" t="s">
        <v>273</v>
      </c>
      <c r="E13" s="273"/>
      <c r="F13" s="107">
        <v>1</v>
      </c>
      <c r="G13" s="192">
        <f>G14+G34+G40</f>
        <v>3136286</v>
      </c>
      <c r="H13" s="192">
        <f>H14+H34+H40</f>
        <v>0</v>
      </c>
      <c r="I13" s="192">
        <f>I14+I34+I40</f>
        <v>4101852</v>
      </c>
      <c r="J13" s="192">
        <f>J14+J34+J40</f>
        <v>4476439</v>
      </c>
      <c r="K13" s="192">
        <f>N13</f>
        <v>1475928</v>
      </c>
      <c r="L13" s="192">
        <f>N13+O13</f>
        <v>2894897</v>
      </c>
      <c r="M13" s="192">
        <f>N13+O13+P13</f>
        <v>4507222</v>
      </c>
      <c r="N13" s="192">
        <f>N14+N34+N40</f>
        <v>1475928</v>
      </c>
      <c r="O13" s="192">
        <f>O14+O34+O40</f>
        <v>1418969</v>
      </c>
      <c r="P13" s="192">
        <f>P14+P34+P40</f>
        <v>1612325</v>
      </c>
      <c r="Q13" s="192">
        <f>R13-N13-O13-P13</f>
        <v>1613878</v>
      </c>
      <c r="R13" s="192">
        <f>R14+R34+R40</f>
        <v>6121100</v>
      </c>
      <c r="S13" s="138">
        <f>IF(J13&gt;0,R13/J13,0)*100</f>
        <v>136.74038672257123</v>
      </c>
      <c r="T13" s="138">
        <f>IF(G13&gt;0,J13/G13,0)*100</f>
        <v>142.73057367854844</v>
      </c>
    </row>
    <row r="14" spans="1:115" ht="27" customHeight="1" x14ac:dyDescent="0.2">
      <c r="A14" s="284"/>
      <c r="B14" s="109">
        <v>1</v>
      </c>
      <c r="C14" s="105"/>
      <c r="D14" s="273" t="s">
        <v>343</v>
      </c>
      <c r="E14" s="273"/>
      <c r="F14" s="107">
        <v>2</v>
      </c>
      <c r="G14" s="192">
        <f>G15+G20+G21+G24+G25+G26</f>
        <v>3136246</v>
      </c>
      <c r="H14" s="192">
        <f>H15+H20+H21+H24+H25+H26</f>
        <v>0</v>
      </c>
      <c r="I14" s="192">
        <f>I15+I20+I21+I24+I25+I26</f>
        <v>4101852</v>
      </c>
      <c r="J14" s="192">
        <f>J15+J20+J21+J24+J25+J26</f>
        <v>4476347</v>
      </c>
      <c r="K14" s="192">
        <f t="shared" ref="K14:K77" si="0">N14</f>
        <v>1475909</v>
      </c>
      <c r="L14" s="192">
        <f t="shared" ref="L14:L77" si="1">N14+O14</f>
        <v>2894854</v>
      </c>
      <c r="M14" s="192">
        <f t="shared" ref="M14:M77" si="2">N14+O14+P14</f>
        <v>4507154</v>
      </c>
      <c r="N14" s="192">
        <f>N15+N20+N21+N24+N25+N26</f>
        <v>1475909</v>
      </c>
      <c r="O14" s="192">
        <f>O15+O20+O21+O24+O25+O26</f>
        <v>1418945</v>
      </c>
      <c r="P14" s="192">
        <f>P15+P20+P21+P24+P25+P26</f>
        <v>1612300</v>
      </c>
      <c r="Q14" s="192">
        <f t="shared" ref="Q14:Q77" si="3">R14-N14-O14-P14</f>
        <v>1613846</v>
      </c>
      <c r="R14" s="192">
        <f>R15+R20+R21+R24+R25+R26</f>
        <v>6121000</v>
      </c>
      <c r="S14" s="138">
        <f t="shared" ref="S14:S77" si="4">IF(J14&gt;0,R14/J14,0)*100</f>
        <v>136.74096311121545</v>
      </c>
      <c r="T14" s="138">
        <f t="shared" ref="T14:T77" si="5">IF(G14&gt;0,J14/G14,0)*100</f>
        <v>142.7294606354221</v>
      </c>
    </row>
    <row r="15" spans="1:115" ht="26.25" customHeight="1" x14ac:dyDescent="0.2">
      <c r="A15" s="284"/>
      <c r="B15" s="284"/>
      <c r="C15" s="105" t="s">
        <v>27</v>
      </c>
      <c r="D15" s="273" t="s">
        <v>214</v>
      </c>
      <c r="E15" s="273"/>
      <c r="F15" s="107">
        <v>3</v>
      </c>
      <c r="G15" s="192">
        <f>G16+G17+G18+G19</f>
        <v>3136246</v>
      </c>
      <c r="H15" s="192">
        <f>H16+H17+H18+H19</f>
        <v>0</v>
      </c>
      <c r="I15" s="192">
        <f>I16+I17+I18+I19</f>
        <v>4101852</v>
      </c>
      <c r="J15" s="192">
        <f>J16+J17+J18+J19</f>
        <v>4468571</v>
      </c>
      <c r="K15" s="192">
        <f t="shared" si="0"/>
        <v>1475309</v>
      </c>
      <c r="L15" s="192">
        <f t="shared" si="1"/>
        <v>2893425</v>
      </c>
      <c r="M15" s="192">
        <f t="shared" si="2"/>
        <v>4505425</v>
      </c>
      <c r="N15" s="192">
        <f>N16+N17+N18+N19</f>
        <v>1475309</v>
      </c>
      <c r="O15" s="192">
        <f>O16+O17+O18+O19</f>
        <v>1418116</v>
      </c>
      <c r="P15" s="192">
        <f>P16+P17+P18+P19</f>
        <v>1612000</v>
      </c>
      <c r="Q15" s="192">
        <f t="shared" si="3"/>
        <v>1613575</v>
      </c>
      <c r="R15" s="192">
        <f>R16+R17+R18+R19</f>
        <v>6119000</v>
      </c>
      <c r="S15" s="138">
        <f t="shared" si="4"/>
        <v>136.93415635557767</v>
      </c>
      <c r="T15" s="138">
        <f t="shared" si="5"/>
        <v>142.48152090110278</v>
      </c>
    </row>
    <row r="16" spans="1:115" ht="14.25" customHeight="1" x14ac:dyDescent="0.2">
      <c r="A16" s="284"/>
      <c r="B16" s="284"/>
      <c r="C16" s="105"/>
      <c r="D16" s="106" t="s">
        <v>166</v>
      </c>
      <c r="E16" s="106" t="s">
        <v>67</v>
      </c>
      <c r="F16" s="107">
        <v>4</v>
      </c>
      <c r="G16" s="108">
        <v>0</v>
      </c>
      <c r="H16" s="108">
        <v>0</v>
      </c>
      <c r="I16" s="108">
        <v>0</v>
      </c>
      <c r="J16" s="108">
        <v>0</v>
      </c>
      <c r="K16" s="192">
        <f t="shared" si="0"/>
        <v>0</v>
      </c>
      <c r="L16" s="192">
        <f t="shared" si="1"/>
        <v>0</v>
      </c>
      <c r="M16" s="192">
        <f t="shared" si="2"/>
        <v>0</v>
      </c>
      <c r="N16" s="108"/>
      <c r="O16" s="108"/>
      <c r="P16" s="108"/>
      <c r="Q16" s="192">
        <f t="shared" si="3"/>
        <v>0</v>
      </c>
      <c r="R16" s="108">
        <v>0</v>
      </c>
      <c r="S16" s="138">
        <f t="shared" si="4"/>
        <v>0</v>
      </c>
      <c r="T16" s="138">
        <f t="shared" si="5"/>
        <v>0</v>
      </c>
    </row>
    <row r="17" spans="1:20" ht="15.75" customHeight="1" x14ac:dyDescent="0.2">
      <c r="A17" s="284"/>
      <c r="B17" s="284"/>
      <c r="C17" s="105"/>
      <c r="D17" s="106" t="s">
        <v>167</v>
      </c>
      <c r="E17" s="106" t="s">
        <v>68</v>
      </c>
      <c r="F17" s="107">
        <v>5</v>
      </c>
      <c r="G17" s="108">
        <v>3132503</v>
      </c>
      <c r="H17" s="108">
        <v>0</v>
      </c>
      <c r="I17" s="108">
        <v>4101852</v>
      </c>
      <c r="J17" s="108">
        <v>4467571</v>
      </c>
      <c r="K17" s="192">
        <f t="shared" si="0"/>
        <v>1475309</v>
      </c>
      <c r="L17" s="192">
        <f t="shared" si="1"/>
        <v>2893425</v>
      </c>
      <c r="M17" s="192">
        <f t="shared" si="2"/>
        <v>4505425</v>
      </c>
      <c r="N17" s="108">
        <v>1475309</v>
      </c>
      <c r="O17" s="108">
        <f>2893425-N17</f>
        <v>1418116</v>
      </c>
      <c r="P17" s="108">
        <v>1612000</v>
      </c>
      <c r="Q17" s="192">
        <f>R17-N17-O17-P17</f>
        <v>1613575</v>
      </c>
      <c r="R17" s="108">
        <v>6119000</v>
      </c>
      <c r="S17" s="138">
        <f t="shared" si="4"/>
        <v>136.9648070506322</v>
      </c>
      <c r="T17" s="138">
        <f t="shared" si="5"/>
        <v>142.61984745106389</v>
      </c>
    </row>
    <row r="18" spans="1:20" ht="15.75" customHeight="1" x14ac:dyDescent="0.2">
      <c r="A18" s="284"/>
      <c r="B18" s="284"/>
      <c r="C18" s="105"/>
      <c r="D18" s="106" t="s">
        <v>240</v>
      </c>
      <c r="E18" s="106" t="s">
        <v>69</v>
      </c>
      <c r="F18" s="107">
        <v>6</v>
      </c>
      <c r="G18" s="108">
        <v>0</v>
      </c>
      <c r="H18" s="108">
        <v>0</v>
      </c>
      <c r="I18" s="108">
        <v>0</v>
      </c>
      <c r="J18" s="108">
        <v>0</v>
      </c>
      <c r="K18" s="192">
        <f t="shared" si="0"/>
        <v>0</v>
      </c>
      <c r="L18" s="192">
        <f t="shared" si="1"/>
        <v>0</v>
      </c>
      <c r="M18" s="192">
        <f t="shared" si="2"/>
        <v>0</v>
      </c>
      <c r="N18" s="108">
        <v>0</v>
      </c>
      <c r="O18" s="108">
        <v>0</v>
      </c>
      <c r="P18" s="108">
        <v>0</v>
      </c>
      <c r="Q18" s="192">
        <f t="shared" si="3"/>
        <v>0</v>
      </c>
      <c r="R18" s="108">
        <v>0</v>
      </c>
      <c r="S18" s="138">
        <f t="shared" si="4"/>
        <v>0</v>
      </c>
      <c r="T18" s="138">
        <f t="shared" si="5"/>
        <v>0</v>
      </c>
    </row>
    <row r="19" spans="1:20" ht="15.75" customHeight="1" x14ac:dyDescent="0.2">
      <c r="A19" s="284"/>
      <c r="B19" s="284"/>
      <c r="C19" s="105"/>
      <c r="D19" s="106" t="s">
        <v>241</v>
      </c>
      <c r="E19" s="106" t="s">
        <v>70</v>
      </c>
      <c r="F19" s="107">
        <v>7</v>
      </c>
      <c r="G19" s="108">
        <v>3743</v>
      </c>
      <c r="H19" s="108">
        <v>0</v>
      </c>
      <c r="I19" s="108">
        <v>0</v>
      </c>
      <c r="J19" s="108">
        <v>1000</v>
      </c>
      <c r="K19" s="192">
        <f t="shared" si="0"/>
        <v>0</v>
      </c>
      <c r="L19" s="192">
        <f t="shared" si="1"/>
        <v>0</v>
      </c>
      <c r="M19" s="192">
        <f t="shared" si="2"/>
        <v>0</v>
      </c>
      <c r="N19" s="108">
        <v>0</v>
      </c>
      <c r="O19" s="108">
        <v>0</v>
      </c>
      <c r="P19" s="108">
        <v>0</v>
      </c>
      <c r="Q19" s="192">
        <f t="shared" si="3"/>
        <v>0</v>
      </c>
      <c r="R19" s="108">
        <v>0</v>
      </c>
      <c r="S19" s="138">
        <f t="shared" si="4"/>
        <v>0</v>
      </c>
      <c r="T19" s="138">
        <f t="shared" si="5"/>
        <v>26.716537536735242</v>
      </c>
    </row>
    <row r="20" spans="1:20" ht="15.75" customHeight="1" x14ac:dyDescent="0.2">
      <c r="A20" s="284"/>
      <c r="B20" s="284"/>
      <c r="C20" s="105" t="s">
        <v>28</v>
      </c>
      <c r="D20" s="273" t="s">
        <v>29</v>
      </c>
      <c r="E20" s="273"/>
      <c r="F20" s="107">
        <v>8</v>
      </c>
      <c r="G20" s="108">
        <v>0</v>
      </c>
      <c r="H20" s="108">
        <v>0</v>
      </c>
      <c r="I20" s="108">
        <v>0</v>
      </c>
      <c r="J20" s="108">
        <v>0</v>
      </c>
      <c r="K20" s="192">
        <f t="shared" si="0"/>
        <v>0</v>
      </c>
      <c r="L20" s="192">
        <f t="shared" si="1"/>
        <v>0</v>
      </c>
      <c r="M20" s="192">
        <f t="shared" si="2"/>
        <v>0</v>
      </c>
      <c r="N20" s="108">
        <v>0</v>
      </c>
      <c r="O20" s="108">
        <v>0</v>
      </c>
      <c r="P20" s="108">
        <v>0</v>
      </c>
      <c r="Q20" s="192">
        <f t="shared" si="3"/>
        <v>0</v>
      </c>
      <c r="R20" s="108">
        <v>0</v>
      </c>
      <c r="S20" s="138">
        <f t="shared" si="4"/>
        <v>0</v>
      </c>
      <c r="T20" s="138">
        <f t="shared" si="5"/>
        <v>0</v>
      </c>
    </row>
    <row r="21" spans="1:20" ht="28.5" customHeight="1" x14ac:dyDescent="0.2">
      <c r="A21" s="284"/>
      <c r="B21" s="284"/>
      <c r="C21" s="105" t="s">
        <v>30</v>
      </c>
      <c r="D21" s="273" t="s">
        <v>267</v>
      </c>
      <c r="E21" s="273"/>
      <c r="F21" s="107">
        <v>9</v>
      </c>
      <c r="G21" s="192">
        <f>G22+G23</f>
        <v>0</v>
      </c>
      <c r="H21" s="192">
        <f>H22+H23</f>
        <v>0</v>
      </c>
      <c r="I21" s="192">
        <f>I22+I23</f>
        <v>0</v>
      </c>
      <c r="J21" s="192">
        <f>J22+J23</f>
        <v>0</v>
      </c>
      <c r="K21" s="192">
        <f t="shared" si="0"/>
        <v>0</v>
      </c>
      <c r="L21" s="192">
        <f t="shared" si="1"/>
        <v>0</v>
      </c>
      <c r="M21" s="192">
        <f t="shared" si="2"/>
        <v>0</v>
      </c>
      <c r="N21" s="192">
        <f>N22+N23</f>
        <v>0</v>
      </c>
      <c r="O21" s="192">
        <f>O22+O23</f>
        <v>0</v>
      </c>
      <c r="P21" s="192">
        <f>P22+P23</f>
        <v>0</v>
      </c>
      <c r="Q21" s="192">
        <f t="shared" si="3"/>
        <v>0</v>
      </c>
      <c r="R21" s="192">
        <f>R22+R23</f>
        <v>0</v>
      </c>
      <c r="S21" s="138">
        <f t="shared" si="4"/>
        <v>0</v>
      </c>
      <c r="T21" s="138">
        <f t="shared" si="5"/>
        <v>0</v>
      </c>
    </row>
    <row r="22" spans="1:20" ht="16.5" customHeight="1" x14ac:dyDescent="0.2">
      <c r="A22" s="284"/>
      <c r="B22" s="284"/>
      <c r="C22" s="284"/>
      <c r="D22" s="105" t="s">
        <v>17</v>
      </c>
      <c r="E22" s="110" t="s">
        <v>255</v>
      </c>
      <c r="F22" s="107">
        <v>10</v>
      </c>
      <c r="G22" s="108">
        <v>0</v>
      </c>
      <c r="H22" s="108">
        <v>0</v>
      </c>
      <c r="I22" s="108">
        <v>0</v>
      </c>
      <c r="J22" s="108">
        <v>0</v>
      </c>
      <c r="K22" s="192">
        <f t="shared" si="0"/>
        <v>0</v>
      </c>
      <c r="L22" s="192">
        <f t="shared" si="1"/>
        <v>0</v>
      </c>
      <c r="M22" s="192">
        <f t="shared" si="2"/>
        <v>0</v>
      </c>
      <c r="N22" s="108">
        <v>0</v>
      </c>
      <c r="O22" s="108">
        <v>0</v>
      </c>
      <c r="P22" s="108">
        <v>0</v>
      </c>
      <c r="Q22" s="192">
        <f t="shared" si="3"/>
        <v>0</v>
      </c>
      <c r="R22" s="108">
        <v>0</v>
      </c>
      <c r="S22" s="138">
        <f t="shared" si="4"/>
        <v>0</v>
      </c>
      <c r="T22" s="138">
        <f t="shared" si="5"/>
        <v>0</v>
      </c>
    </row>
    <row r="23" spans="1:20" ht="14.25" customHeight="1" x14ac:dyDescent="0.2">
      <c r="A23" s="284"/>
      <c r="B23" s="284"/>
      <c r="C23" s="284"/>
      <c r="D23" s="105" t="s">
        <v>18</v>
      </c>
      <c r="E23" s="110" t="s">
        <v>31</v>
      </c>
      <c r="F23" s="107">
        <v>11</v>
      </c>
      <c r="G23" s="108">
        <v>0</v>
      </c>
      <c r="H23" s="108">
        <v>0</v>
      </c>
      <c r="I23" s="108">
        <v>0</v>
      </c>
      <c r="J23" s="108">
        <v>0</v>
      </c>
      <c r="K23" s="192">
        <f t="shared" si="0"/>
        <v>0</v>
      </c>
      <c r="L23" s="192">
        <f t="shared" si="1"/>
        <v>0</v>
      </c>
      <c r="M23" s="192">
        <f t="shared" si="2"/>
        <v>0</v>
      </c>
      <c r="N23" s="108">
        <v>0</v>
      </c>
      <c r="O23" s="108">
        <v>0</v>
      </c>
      <c r="P23" s="108">
        <v>0</v>
      </c>
      <c r="Q23" s="192">
        <f t="shared" si="3"/>
        <v>0</v>
      </c>
      <c r="R23" s="108">
        <v>0</v>
      </c>
      <c r="S23" s="138">
        <f t="shared" si="4"/>
        <v>0</v>
      </c>
      <c r="T23" s="138">
        <f t="shared" si="5"/>
        <v>0</v>
      </c>
    </row>
    <row r="24" spans="1:20" ht="12.75" customHeight="1" x14ac:dyDescent="0.2">
      <c r="A24" s="284"/>
      <c r="B24" s="284"/>
      <c r="C24" s="105" t="s">
        <v>32</v>
      </c>
      <c r="D24" s="273" t="s">
        <v>381</v>
      </c>
      <c r="E24" s="273"/>
      <c r="F24" s="107">
        <v>12</v>
      </c>
      <c r="G24" s="108">
        <v>0</v>
      </c>
      <c r="H24" s="108">
        <v>0</v>
      </c>
      <c r="I24" s="108">
        <v>0</v>
      </c>
      <c r="J24" s="108">
        <v>0</v>
      </c>
      <c r="K24" s="192">
        <f t="shared" si="0"/>
        <v>0</v>
      </c>
      <c r="L24" s="192">
        <f t="shared" si="1"/>
        <v>0</v>
      </c>
      <c r="M24" s="192">
        <f t="shared" si="2"/>
        <v>0</v>
      </c>
      <c r="N24" s="108">
        <v>0</v>
      </c>
      <c r="O24" s="108">
        <v>0</v>
      </c>
      <c r="P24" s="108">
        <v>0</v>
      </c>
      <c r="Q24" s="192">
        <f t="shared" si="3"/>
        <v>0</v>
      </c>
      <c r="R24" s="108">
        <v>0</v>
      </c>
      <c r="S24" s="138">
        <f t="shared" si="4"/>
        <v>0</v>
      </c>
      <c r="T24" s="138">
        <f t="shared" si="5"/>
        <v>0</v>
      </c>
    </row>
    <row r="25" spans="1:20" ht="25.5" customHeight="1" x14ac:dyDescent="0.2">
      <c r="A25" s="284"/>
      <c r="B25" s="284"/>
      <c r="C25" s="105" t="s">
        <v>33</v>
      </c>
      <c r="D25" s="273" t="s">
        <v>138</v>
      </c>
      <c r="E25" s="273"/>
      <c r="F25" s="107">
        <v>13</v>
      </c>
      <c r="G25" s="108">
        <v>0</v>
      </c>
      <c r="H25" s="108">
        <v>0</v>
      </c>
      <c r="I25" s="108">
        <v>0</v>
      </c>
      <c r="J25" s="108">
        <v>0</v>
      </c>
      <c r="K25" s="192">
        <f t="shared" si="0"/>
        <v>0</v>
      </c>
      <c r="L25" s="192">
        <f t="shared" si="1"/>
        <v>0</v>
      </c>
      <c r="M25" s="192">
        <f t="shared" si="2"/>
        <v>0</v>
      </c>
      <c r="N25" s="108">
        <v>0</v>
      </c>
      <c r="O25" s="108">
        <v>0</v>
      </c>
      <c r="P25" s="108">
        <v>0</v>
      </c>
      <c r="Q25" s="192">
        <f t="shared" si="3"/>
        <v>0</v>
      </c>
      <c r="R25" s="108">
        <v>0</v>
      </c>
      <c r="S25" s="138">
        <v>0</v>
      </c>
      <c r="T25" s="138">
        <v>0</v>
      </c>
    </row>
    <row r="26" spans="1:20" ht="27" customHeight="1" x14ac:dyDescent="0.2">
      <c r="A26" s="284"/>
      <c r="B26" s="105"/>
      <c r="C26" s="105" t="s">
        <v>39</v>
      </c>
      <c r="D26" s="285" t="s">
        <v>287</v>
      </c>
      <c r="E26" s="286"/>
      <c r="F26" s="107">
        <v>14</v>
      </c>
      <c r="G26" s="192">
        <f>G27+G28+G31+G32+G33</f>
        <v>0</v>
      </c>
      <c r="H26" s="192">
        <f>H27+H28+H31+H32+H33</f>
        <v>0</v>
      </c>
      <c r="I26" s="192">
        <f>I27+I28+I31+I32+I33</f>
        <v>0</v>
      </c>
      <c r="J26" s="192">
        <f>J27+J28+J31+J32+J33</f>
        <v>7776</v>
      </c>
      <c r="K26" s="192">
        <f t="shared" si="0"/>
        <v>600</v>
      </c>
      <c r="L26" s="192">
        <f t="shared" si="1"/>
        <v>1429</v>
      </c>
      <c r="M26" s="192">
        <f t="shared" si="2"/>
        <v>1729</v>
      </c>
      <c r="N26" s="192">
        <f>N27+N28+N31+N32+N33</f>
        <v>600</v>
      </c>
      <c r="O26" s="192">
        <f>O27+O28+O31+O32+O33</f>
        <v>829</v>
      </c>
      <c r="P26" s="192">
        <v>300</v>
      </c>
      <c r="Q26" s="192">
        <f t="shared" si="3"/>
        <v>271</v>
      </c>
      <c r="R26" s="192">
        <v>2000</v>
      </c>
      <c r="S26" s="138">
        <f t="shared" si="4"/>
        <v>25.720164609053498</v>
      </c>
      <c r="T26" s="138">
        <f t="shared" si="5"/>
        <v>0</v>
      </c>
    </row>
    <row r="27" spans="1:20" ht="15" customHeight="1" x14ac:dyDescent="0.2">
      <c r="A27" s="284"/>
      <c r="B27" s="105"/>
      <c r="C27" s="105"/>
      <c r="D27" s="106" t="s">
        <v>141</v>
      </c>
      <c r="E27" s="106" t="s">
        <v>139</v>
      </c>
      <c r="F27" s="107">
        <v>15</v>
      </c>
      <c r="G27" s="108">
        <v>0</v>
      </c>
      <c r="H27" s="108">
        <v>0</v>
      </c>
      <c r="I27" s="108">
        <v>0</v>
      </c>
      <c r="J27" s="108">
        <v>0</v>
      </c>
      <c r="K27" s="192">
        <f t="shared" si="0"/>
        <v>0</v>
      </c>
      <c r="L27" s="192">
        <f t="shared" si="1"/>
        <v>0</v>
      </c>
      <c r="M27" s="192">
        <f t="shared" si="2"/>
        <v>0</v>
      </c>
      <c r="N27" s="108">
        <v>0</v>
      </c>
      <c r="O27" s="108">
        <v>0</v>
      </c>
      <c r="P27" s="108">
        <v>0</v>
      </c>
      <c r="Q27" s="192">
        <f t="shared" si="3"/>
        <v>0</v>
      </c>
      <c r="R27" s="108">
        <v>0</v>
      </c>
      <c r="S27" s="138">
        <f t="shared" si="4"/>
        <v>0</v>
      </c>
      <c r="T27" s="138">
        <f t="shared" si="5"/>
        <v>0</v>
      </c>
    </row>
    <row r="28" spans="1:20" ht="28.5" customHeight="1" x14ac:dyDescent="0.2">
      <c r="A28" s="284"/>
      <c r="B28" s="105"/>
      <c r="C28" s="105"/>
      <c r="D28" s="106" t="s">
        <v>215</v>
      </c>
      <c r="E28" s="106" t="s">
        <v>220</v>
      </c>
      <c r="F28" s="107">
        <v>16</v>
      </c>
      <c r="G28" s="192">
        <f>G29+G30</f>
        <v>0</v>
      </c>
      <c r="H28" s="192">
        <f>H29+H30</f>
        <v>0</v>
      </c>
      <c r="I28" s="192">
        <f>I29+I30</f>
        <v>0</v>
      </c>
      <c r="J28" s="192">
        <f>J29+J30</f>
        <v>0</v>
      </c>
      <c r="K28" s="192">
        <f t="shared" si="0"/>
        <v>0</v>
      </c>
      <c r="L28" s="192">
        <f t="shared" si="1"/>
        <v>0</v>
      </c>
      <c r="M28" s="192">
        <f t="shared" si="2"/>
        <v>0</v>
      </c>
      <c r="N28" s="192">
        <f>N29+N30</f>
        <v>0</v>
      </c>
      <c r="O28" s="192">
        <f>O29+O30</f>
        <v>0</v>
      </c>
      <c r="P28" s="192">
        <f>P29+P30</f>
        <v>0</v>
      </c>
      <c r="Q28" s="192">
        <f t="shared" si="3"/>
        <v>0</v>
      </c>
      <c r="R28" s="192">
        <f>R29+R30</f>
        <v>0</v>
      </c>
      <c r="S28" s="138">
        <f t="shared" si="4"/>
        <v>0</v>
      </c>
      <c r="T28" s="138">
        <f t="shared" si="5"/>
        <v>0</v>
      </c>
    </row>
    <row r="29" spans="1:20" ht="14.25" customHeight="1" x14ac:dyDescent="0.2">
      <c r="A29" s="284"/>
      <c r="B29" s="105"/>
      <c r="C29" s="105"/>
      <c r="D29" s="106"/>
      <c r="E29" s="110" t="s">
        <v>256</v>
      </c>
      <c r="F29" s="107">
        <v>17</v>
      </c>
      <c r="G29" s="108">
        <v>0</v>
      </c>
      <c r="H29" s="108">
        <v>0</v>
      </c>
      <c r="I29" s="108">
        <v>0</v>
      </c>
      <c r="J29" s="108">
        <v>0</v>
      </c>
      <c r="K29" s="192">
        <f t="shared" si="0"/>
        <v>0</v>
      </c>
      <c r="L29" s="192">
        <f t="shared" si="1"/>
        <v>0</v>
      </c>
      <c r="M29" s="192">
        <f t="shared" si="2"/>
        <v>0</v>
      </c>
      <c r="N29" s="108">
        <v>0</v>
      </c>
      <c r="O29" s="108">
        <v>0</v>
      </c>
      <c r="P29" s="108">
        <v>0</v>
      </c>
      <c r="Q29" s="192">
        <f t="shared" si="3"/>
        <v>0</v>
      </c>
      <c r="R29" s="108">
        <v>0</v>
      </c>
      <c r="S29" s="138">
        <f t="shared" si="4"/>
        <v>0</v>
      </c>
      <c r="T29" s="138">
        <f t="shared" si="5"/>
        <v>0</v>
      </c>
    </row>
    <row r="30" spans="1:20" ht="15" customHeight="1" x14ac:dyDescent="0.2">
      <c r="A30" s="284"/>
      <c r="B30" s="105"/>
      <c r="C30" s="105"/>
      <c r="D30" s="106"/>
      <c r="E30" s="110" t="s">
        <v>242</v>
      </c>
      <c r="F30" s="107">
        <v>18</v>
      </c>
      <c r="G30" s="108">
        <v>0</v>
      </c>
      <c r="H30" s="108">
        <v>0</v>
      </c>
      <c r="I30" s="108">
        <v>0</v>
      </c>
      <c r="J30" s="108">
        <v>0</v>
      </c>
      <c r="K30" s="192">
        <f t="shared" si="0"/>
        <v>0</v>
      </c>
      <c r="L30" s="192">
        <f t="shared" si="1"/>
        <v>0</v>
      </c>
      <c r="M30" s="192">
        <f t="shared" si="2"/>
        <v>0</v>
      </c>
      <c r="N30" s="108">
        <v>0</v>
      </c>
      <c r="O30" s="108">
        <v>0</v>
      </c>
      <c r="P30" s="108">
        <v>0</v>
      </c>
      <c r="Q30" s="192">
        <f t="shared" si="3"/>
        <v>0</v>
      </c>
      <c r="R30" s="108">
        <v>0</v>
      </c>
      <c r="S30" s="138">
        <f t="shared" si="4"/>
        <v>0</v>
      </c>
      <c r="T30" s="138">
        <f t="shared" si="5"/>
        <v>0</v>
      </c>
    </row>
    <row r="31" spans="1:20" ht="14.25" customHeight="1" x14ac:dyDescent="0.2">
      <c r="A31" s="284"/>
      <c r="B31" s="105"/>
      <c r="C31" s="105"/>
      <c r="D31" s="106" t="s">
        <v>217</v>
      </c>
      <c r="E31" s="106" t="s">
        <v>140</v>
      </c>
      <c r="F31" s="107">
        <v>19</v>
      </c>
      <c r="G31" s="108">
        <v>0</v>
      </c>
      <c r="H31" s="108">
        <v>0</v>
      </c>
      <c r="I31" s="108">
        <v>0</v>
      </c>
      <c r="J31" s="108">
        <v>0</v>
      </c>
      <c r="K31" s="192">
        <f t="shared" si="0"/>
        <v>0</v>
      </c>
      <c r="L31" s="192">
        <f t="shared" si="1"/>
        <v>0</v>
      </c>
      <c r="M31" s="192">
        <f t="shared" si="2"/>
        <v>0</v>
      </c>
      <c r="N31" s="108">
        <v>0</v>
      </c>
      <c r="O31" s="108">
        <v>0</v>
      </c>
      <c r="P31" s="108">
        <v>0</v>
      </c>
      <c r="Q31" s="192">
        <f t="shared" si="3"/>
        <v>0</v>
      </c>
      <c r="R31" s="108">
        <v>0</v>
      </c>
      <c r="S31" s="138">
        <f t="shared" si="4"/>
        <v>0</v>
      </c>
      <c r="T31" s="138">
        <f t="shared" si="5"/>
        <v>0</v>
      </c>
    </row>
    <row r="32" spans="1:20" ht="12" customHeight="1" x14ac:dyDescent="0.2">
      <c r="A32" s="284"/>
      <c r="B32" s="105"/>
      <c r="C32" s="105"/>
      <c r="D32" s="106" t="s">
        <v>218</v>
      </c>
      <c r="E32" s="106" t="s">
        <v>122</v>
      </c>
      <c r="F32" s="107">
        <v>20</v>
      </c>
      <c r="G32" s="108">
        <v>0</v>
      </c>
      <c r="H32" s="108">
        <v>0</v>
      </c>
      <c r="I32" s="108">
        <v>0</v>
      </c>
      <c r="J32" s="108">
        <v>0</v>
      </c>
      <c r="K32" s="192">
        <f t="shared" si="0"/>
        <v>0</v>
      </c>
      <c r="L32" s="192">
        <f t="shared" si="1"/>
        <v>0</v>
      </c>
      <c r="M32" s="192">
        <f t="shared" si="2"/>
        <v>0</v>
      </c>
      <c r="N32" s="108">
        <v>0</v>
      </c>
      <c r="O32" s="108">
        <v>0</v>
      </c>
      <c r="P32" s="108">
        <v>0</v>
      </c>
      <c r="Q32" s="192">
        <f t="shared" si="3"/>
        <v>0</v>
      </c>
      <c r="R32" s="108">
        <v>0</v>
      </c>
      <c r="S32" s="138">
        <f t="shared" si="4"/>
        <v>0</v>
      </c>
      <c r="T32" s="138">
        <f t="shared" si="5"/>
        <v>0</v>
      </c>
    </row>
    <row r="33" spans="1:20" ht="12.75" customHeight="1" x14ac:dyDescent="0.2">
      <c r="A33" s="284"/>
      <c r="B33" s="105"/>
      <c r="C33" s="105"/>
      <c r="D33" s="106" t="s">
        <v>219</v>
      </c>
      <c r="E33" s="106" t="s">
        <v>70</v>
      </c>
      <c r="F33" s="107">
        <v>21</v>
      </c>
      <c r="G33" s="108">
        <v>0</v>
      </c>
      <c r="H33" s="108">
        <v>0</v>
      </c>
      <c r="I33" s="108">
        <v>0</v>
      </c>
      <c r="J33" s="108">
        <v>7776</v>
      </c>
      <c r="K33" s="192">
        <f t="shared" si="0"/>
        <v>600</v>
      </c>
      <c r="L33" s="192">
        <f t="shared" si="1"/>
        <v>1429</v>
      </c>
      <c r="M33" s="192">
        <f t="shared" si="2"/>
        <v>2029</v>
      </c>
      <c r="N33" s="108">
        <v>600</v>
      </c>
      <c r="O33" s="108">
        <f>1429-N33</f>
        <v>829</v>
      </c>
      <c r="P33" s="108">
        <v>600</v>
      </c>
      <c r="Q33" s="192">
        <f t="shared" si="3"/>
        <v>471</v>
      </c>
      <c r="R33" s="108">
        <v>2500</v>
      </c>
      <c r="S33" s="138">
        <f t="shared" si="4"/>
        <v>32.150205761316876</v>
      </c>
      <c r="T33" s="138">
        <f t="shared" si="5"/>
        <v>0</v>
      </c>
    </row>
    <row r="34" spans="1:20" ht="27" customHeight="1" x14ac:dyDescent="0.2">
      <c r="A34" s="284"/>
      <c r="B34" s="105">
        <v>2</v>
      </c>
      <c r="C34" s="105"/>
      <c r="D34" s="273" t="s">
        <v>274</v>
      </c>
      <c r="E34" s="273"/>
      <c r="F34" s="107">
        <v>22</v>
      </c>
      <c r="G34" s="192">
        <f>G35+G36+G37+G38+G39</f>
        <v>40</v>
      </c>
      <c r="H34" s="192">
        <f>H35+H36+H37+H38+H39</f>
        <v>0</v>
      </c>
      <c r="I34" s="192">
        <f>I35+I36+I37+I38+I39</f>
        <v>0</v>
      </c>
      <c r="J34" s="192">
        <f>J35+J36+J37+J38+J39</f>
        <v>92</v>
      </c>
      <c r="K34" s="192">
        <f t="shared" si="0"/>
        <v>19</v>
      </c>
      <c r="L34" s="192">
        <f t="shared" si="1"/>
        <v>43</v>
      </c>
      <c r="M34" s="192">
        <f t="shared" si="2"/>
        <v>68</v>
      </c>
      <c r="N34" s="192">
        <f>N35+N36+N37+N38+N39</f>
        <v>19</v>
      </c>
      <c r="O34" s="192">
        <f>O35+O36+O37+O38+O39</f>
        <v>24</v>
      </c>
      <c r="P34" s="192">
        <f>P35+P36+P37+P38+P39</f>
        <v>25</v>
      </c>
      <c r="Q34" s="192">
        <f t="shared" si="3"/>
        <v>32</v>
      </c>
      <c r="R34" s="192">
        <f>R35+R36+R37+R38+R39</f>
        <v>100</v>
      </c>
      <c r="S34" s="138">
        <f t="shared" si="4"/>
        <v>108.69565217391303</v>
      </c>
      <c r="T34" s="138">
        <f t="shared" si="5"/>
        <v>229.99999999999997</v>
      </c>
    </row>
    <row r="35" spans="1:20" ht="13.5" customHeight="1" x14ac:dyDescent="0.2">
      <c r="A35" s="284"/>
      <c r="B35" s="284"/>
      <c r="C35" s="105" t="s">
        <v>27</v>
      </c>
      <c r="D35" s="288" t="s">
        <v>34</v>
      </c>
      <c r="E35" s="288"/>
      <c r="F35" s="107">
        <v>23</v>
      </c>
      <c r="G35" s="108">
        <v>0</v>
      </c>
      <c r="H35" s="108">
        <v>0</v>
      </c>
      <c r="I35" s="108">
        <v>0</v>
      </c>
      <c r="J35" s="108">
        <v>0</v>
      </c>
      <c r="K35" s="192">
        <f t="shared" si="0"/>
        <v>0</v>
      </c>
      <c r="L35" s="192">
        <f t="shared" si="1"/>
        <v>0</v>
      </c>
      <c r="M35" s="192">
        <f>N35+O35+P35</f>
        <v>0</v>
      </c>
      <c r="N35" s="108">
        <v>0</v>
      </c>
      <c r="O35" s="108">
        <v>0</v>
      </c>
      <c r="P35" s="108">
        <v>0</v>
      </c>
      <c r="Q35" s="192">
        <f t="shared" si="3"/>
        <v>0</v>
      </c>
      <c r="R35" s="108">
        <v>0</v>
      </c>
      <c r="S35" s="138">
        <f t="shared" si="4"/>
        <v>0</v>
      </c>
      <c r="T35" s="138">
        <f t="shared" si="5"/>
        <v>0</v>
      </c>
    </row>
    <row r="36" spans="1:20" ht="17.25" customHeight="1" x14ac:dyDescent="0.2">
      <c r="A36" s="284"/>
      <c r="B36" s="284"/>
      <c r="C36" s="105" t="s">
        <v>28</v>
      </c>
      <c r="D36" s="288" t="s">
        <v>71</v>
      </c>
      <c r="E36" s="288"/>
      <c r="F36" s="107">
        <v>24</v>
      </c>
      <c r="G36" s="108">
        <v>0</v>
      </c>
      <c r="H36" s="108">
        <v>0</v>
      </c>
      <c r="I36" s="108">
        <v>0</v>
      </c>
      <c r="J36" s="108">
        <v>0</v>
      </c>
      <c r="K36" s="192">
        <f t="shared" si="0"/>
        <v>0</v>
      </c>
      <c r="L36" s="192">
        <f t="shared" si="1"/>
        <v>0</v>
      </c>
      <c r="M36" s="192">
        <f t="shared" si="2"/>
        <v>0</v>
      </c>
      <c r="N36" s="108">
        <v>0</v>
      </c>
      <c r="O36" s="108">
        <v>0</v>
      </c>
      <c r="P36" s="108">
        <v>0</v>
      </c>
      <c r="Q36" s="192">
        <f t="shared" si="3"/>
        <v>0</v>
      </c>
      <c r="R36" s="108">
        <v>0</v>
      </c>
      <c r="S36" s="138">
        <f t="shared" si="4"/>
        <v>0</v>
      </c>
      <c r="T36" s="138">
        <f t="shared" si="5"/>
        <v>0</v>
      </c>
    </row>
    <row r="37" spans="1:20" ht="15.75" customHeight="1" x14ac:dyDescent="0.2">
      <c r="A37" s="284"/>
      <c r="B37" s="284"/>
      <c r="C37" s="105" t="s">
        <v>30</v>
      </c>
      <c r="D37" s="288" t="s">
        <v>72</v>
      </c>
      <c r="E37" s="288"/>
      <c r="F37" s="107">
        <v>25</v>
      </c>
      <c r="G37" s="108">
        <v>0</v>
      </c>
      <c r="H37" s="108">
        <v>0</v>
      </c>
      <c r="I37" s="108">
        <v>0</v>
      </c>
      <c r="J37" s="108">
        <v>0</v>
      </c>
      <c r="K37" s="192">
        <f t="shared" si="0"/>
        <v>0</v>
      </c>
      <c r="L37" s="192">
        <f t="shared" si="1"/>
        <v>0</v>
      </c>
      <c r="M37" s="192">
        <f t="shared" si="2"/>
        <v>0</v>
      </c>
      <c r="N37" s="108">
        <v>0</v>
      </c>
      <c r="O37" s="108">
        <v>0</v>
      </c>
      <c r="P37" s="108">
        <v>0</v>
      </c>
      <c r="Q37" s="192">
        <f t="shared" si="3"/>
        <v>0</v>
      </c>
      <c r="R37" s="108">
        <v>0</v>
      </c>
      <c r="S37" s="138">
        <f t="shared" si="4"/>
        <v>0</v>
      </c>
      <c r="T37" s="138">
        <f t="shared" si="5"/>
        <v>0</v>
      </c>
    </row>
    <row r="38" spans="1:20" ht="12" customHeight="1" x14ac:dyDescent="0.2">
      <c r="A38" s="284"/>
      <c r="B38" s="284"/>
      <c r="C38" s="105" t="s">
        <v>32</v>
      </c>
      <c r="D38" s="288" t="s">
        <v>35</v>
      </c>
      <c r="E38" s="288"/>
      <c r="F38" s="107">
        <v>26</v>
      </c>
      <c r="G38" s="108">
        <v>40</v>
      </c>
      <c r="H38" s="108">
        <v>0</v>
      </c>
      <c r="I38" s="108">
        <v>0</v>
      </c>
      <c r="J38" s="108">
        <v>92</v>
      </c>
      <c r="K38" s="192">
        <f t="shared" si="0"/>
        <v>19</v>
      </c>
      <c r="L38" s="192">
        <f t="shared" si="1"/>
        <v>43</v>
      </c>
      <c r="M38" s="192">
        <f t="shared" si="2"/>
        <v>68</v>
      </c>
      <c r="N38" s="108">
        <v>19</v>
      </c>
      <c r="O38" s="108">
        <f>43-N38</f>
        <v>24</v>
      </c>
      <c r="P38" s="108">
        <v>25</v>
      </c>
      <c r="Q38" s="192">
        <f t="shared" si="3"/>
        <v>32</v>
      </c>
      <c r="R38" s="108">
        <v>100</v>
      </c>
      <c r="S38" s="138">
        <f t="shared" si="4"/>
        <v>108.69565217391303</v>
      </c>
      <c r="T38" s="138">
        <f t="shared" si="5"/>
        <v>229.99999999999997</v>
      </c>
    </row>
    <row r="39" spans="1:20" ht="15" customHeight="1" x14ac:dyDescent="0.2">
      <c r="A39" s="284"/>
      <c r="B39" s="284"/>
      <c r="C39" s="105" t="s">
        <v>33</v>
      </c>
      <c r="D39" s="288" t="s">
        <v>36</v>
      </c>
      <c r="E39" s="288"/>
      <c r="F39" s="107">
        <v>27</v>
      </c>
      <c r="G39" s="108">
        <v>0</v>
      </c>
      <c r="H39" s="108">
        <v>0</v>
      </c>
      <c r="I39" s="108">
        <v>0</v>
      </c>
      <c r="J39" s="108">
        <v>0</v>
      </c>
      <c r="K39" s="192">
        <f t="shared" si="0"/>
        <v>0</v>
      </c>
      <c r="L39" s="192">
        <f t="shared" si="1"/>
        <v>0</v>
      </c>
      <c r="M39" s="192">
        <f t="shared" si="2"/>
        <v>0</v>
      </c>
      <c r="N39" s="108">
        <v>0</v>
      </c>
      <c r="O39" s="108">
        <v>0</v>
      </c>
      <c r="P39" s="108">
        <v>0</v>
      </c>
      <c r="Q39" s="192">
        <f t="shared" si="3"/>
        <v>0</v>
      </c>
      <c r="R39" s="108">
        <v>0</v>
      </c>
      <c r="S39" s="138">
        <f t="shared" si="4"/>
        <v>0</v>
      </c>
      <c r="T39" s="138">
        <f t="shared" si="5"/>
        <v>0</v>
      </c>
    </row>
    <row r="40" spans="1:20" ht="15" customHeight="1" x14ac:dyDescent="0.2">
      <c r="A40" s="284"/>
      <c r="B40" s="105">
        <v>3</v>
      </c>
      <c r="C40" s="105"/>
      <c r="D40" s="274" t="s">
        <v>7</v>
      </c>
      <c r="E40" s="276"/>
      <c r="F40" s="107">
        <v>28</v>
      </c>
      <c r="G40" s="108">
        <v>0</v>
      </c>
      <c r="H40" s="108">
        <v>0</v>
      </c>
      <c r="I40" s="108">
        <v>0</v>
      </c>
      <c r="J40" s="108">
        <v>0</v>
      </c>
      <c r="K40" s="192">
        <f t="shared" si="0"/>
        <v>0</v>
      </c>
      <c r="L40" s="192">
        <f t="shared" si="1"/>
        <v>0</v>
      </c>
      <c r="M40" s="192">
        <f t="shared" si="2"/>
        <v>0</v>
      </c>
      <c r="N40" s="108">
        <v>0</v>
      </c>
      <c r="O40" s="108">
        <v>0</v>
      </c>
      <c r="P40" s="108">
        <v>0</v>
      </c>
      <c r="Q40" s="192">
        <f t="shared" si="3"/>
        <v>0</v>
      </c>
      <c r="R40" s="108">
        <v>0</v>
      </c>
      <c r="S40" s="138">
        <f t="shared" si="4"/>
        <v>0</v>
      </c>
      <c r="T40" s="138">
        <f t="shared" si="5"/>
        <v>0</v>
      </c>
    </row>
    <row r="41" spans="1:20" ht="18" customHeight="1" x14ac:dyDescent="0.2">
      <c r="A41" s="105" t="s">
        <v>16</v>
      </c>
      <c r="B41" s="274" t="s">
        <v>326</v>
      </c>
      <c r="C41" s="275"/>
      <c r="D41" s="275"/>
      <c r="E41" s="276"/>
      <c r="F41" s="107">
        <v>29</v>
      </c>
      <c r="G41" s="192">
        <f>G42+G150+G158</f>
        <v>2965174</v>
      </c>
      <c r="H41" s="192">
        <f>H42+H150+H158</f>
        <v>0</v>
      </c>
      <c r="I41" s="192">
        <f>I42+I150+I158</f>
        <v>3944000</v>
      </c>
      <c r="J41" s="192">
        <f>J42+J150+J158</f>
        <v>4285592</v>
      </c>
      <c r="K41" s="192">
        <f t="shared" si="0"/>
        <v>1182877</v>
      </c>
      <c r="L41" s="192">
        <f t="shared" si="1"/>
        <v>2543229</v>
      </c>
      <c r="M41" s="192">
        <f t="shared" si="2"/>
        <v>4021361</v>
      </c>
      <c r="N41" s="192">
        <f>N42+N150+N158</f>
        <v>1182877</v>
      </c>
      <c r="O41" s="192">
        <f>O42+O150+O158</f>
        <v>1360352</v>
      </c>
      <c r="P41" s="192">
        <f>P42+P150+P158</f>
        <v>1478132</v>
      </c>
      <c r="Q41" s="192">
        <f t="shared" si="3"/>
        <v>1932979</v>
      </c>
      <c r="R41" s="192">
        <f>R42+R150+R158</f>
        <v>5954340</v>
      </c>
      <c r="S41" s="138">
        <f t="shared" si="4"/>
        <v>138.93856438037031</v>
      </c>
      <c r="T41" s="138">
        <f t="shared" si="5"/>
        <v>144.53087744597786</v>
      </c>
    </row>
    <row r="42" spans="1:20" ht="25.5" customHeight="1" x14ac:dyDescent="0.2">
      <c r="A42" s="284"/>
      <c r="B42" s="105">
        <v>1</v>
      </c>
      <c r="C42" s="273" t="s">
        <v>314</v>
      </c>
      <c r="D42" s="273"/>
      <c r="E42" s="273"/>
      <c r="F42" s="107">
        <v>30</v>
      </c>
      <c r="G42" s="192">
        <f>G43+G92+G99+G133</f>
        <v>2964732</v>
      </c>
      <c r="H42" s="192">
        <f>H43+H92+H99+H133</f>
        <v>0</v>
      </c>
      <c r="I42" s="192">
        <f>I43+I92+I99+I133</f>
        <v>3943000</v>
      </c>
      <c r="J42" s="192">
        <f>J43+J92+J99+J133</f>
        <v>4284885</v>
      </c>
      <c r="K42" s="192">
        <f t="shared" si="0"/>
        <v>1182877</v>
      </c>
      <c r="L42" s="192">
        <f t="shared" si="1"/>
        <v>2543229</v>
      </c>
      <c r="M42" s="192">
        <f t="shared" si="2"/>
        <v>4021161</v>
      </c>
      <c r="N42" s="192">
        <f>N43+N92+N99+N133</f>
        <v>1182877</v>
      </c>
      <c r="O42" s="192">
        <f>O43+O92+O99+O133</f>
        <v>1360352</v>
      </c>
      <c r="P42" s="192">
        <f>P43+P92+P99+P133</f>
        <v>1477932</v>
      </c>
      <c r="Q42" s="192">
        <f t="shared" si="3"/>
        <v>1932779</v>
      </c>
      <c r="R42" s="192">
        <f>R43+R92+R99+R133</f>
        <v>5953940</v>
      </c>
      <c r="S42" s="138">
        <f t="shared" si="4"/>
        <v>138.95215390844794</v>
      </c>
      <c r="T42" s="138">
        <f t="shared" si="5"/>
        <v>144.52857796252746</v>
      </c>
    </row>
    <row r="43" spans="1:20" ht="26.25" customHeight="1" x14ac:dyDescent="0.2">
      <c r="A43" s="284"/>
      <c r="B43" s="306"/>
      <c r="C43" s="273" t="s">
        <v>275</v>
      </c>
      <c r="D43" s="273"/>
      <c r="E43" s="273"/>
      <c r="F43" s="107">
        <v>31</v>
      </c>
      <c r="G43" s="192">
        <f>G44+G53+G59</f>
        <v>123282</v>
      </c>
      <c r="H43" s="192">
        <f>H44+H53+H59</f>
        <v>0</v>
      </c>
      <c r="I43" s="192">
        <f>I44+I53+I59</f>
        <v>127500</v>
      </c>
      <c r="J43" s="192">
        <f>J44+J53+J59</f>
        <v>134291</v>
      </c>
      <c r="K43" s="192">
        <f t="shared" si="0"/>
        <v>28545</v>
      </c>
      <c r="L43" s="192">
        <f t="shared" si="1"/>
        <v>69987</v>
      </c>
      <c r="M43" s="192">
        <f t="shared" si="2"/>
        <v>127037</v>
      </c>
      <c r="N43" s="192">
        <f>N44+N53+N59</f>
        <v>28545</v>
      </c>
      <c r="O43" s="192">
        <f>O44+O53+O59</f>
        <v>41442</v>
      </c>
      <c r="P43" s="192">
        <f>P44+P53+P59</f>
        <v>57050</v>
      </c>
      <c r="Q43" s="192">
        <f t="shared" si="3"/>
        <v>106463</v>
      </c>
      <c r="R43" s="192">
        <f>R44+R53+R59</f>
        <v>233500</v>
      </c>
      <c r="S43" s="138">
        <f t="shared" si="4"/>
        <v>173.87613466278455</v>
      </c>
      <c r="T43" s="138">
        <f t="shared" si="5"/>
        <v>108.92993299914018</v>
      </c>
    </row>
    <row r="44" spans="1:20" ht="28.5" customHeight="1" x14ac:dyDescent="0.2">
      <c r="A44" s="284"/>
      <c r="B44" s="307"/>
      <c r="C44" s="105" t="s">
        <v>73</v>
      </c>
      <c r="D44" s="285" t="s">
        <v>276</v>
      </c>
      <c r="E44" s="286"/>
      <c r="F44" s="107">
        <v>32</v>
      </c>
      <c r="G44" s="192">
        <f>G45+G46+G50+G51+G52</f>
        <v>71492</v>
      </c>
      <c r="H44" s="192">
        <f>H45+H46+H50+H51+H52</f>
        <v>0</v>
      </c>
      <c r="I44" s="192">
        <f>I45+I46+I50+I51+I52</f>
        <v>52000</v>
      </c>
      <c r="J44" s="192">
        <f>J45+J46+J50+J51+J52</f>
        <v>75566</v>
      </c>
      <c r="K44" s="192">
        <f t="shared" si="0"/>
        <v>9287</v>
      </c>
      <c r="L44" s="192">
        <f t="shared" si="1"/>
        <v>26517</v>
      </c>
      <c r="M44" s="192">
        <f t="shared" si="2"/>
        <v>63017</v>
      </c>
      <c r="N44" s="192">
        <f>N45+N46+N50+N51+N52</f>
        <v>9287</v>
      </c>
      <c r="O44" s="192">
        <f>O45+O46+O50+O51+O52</f>
        <v>17230</v>
      </c>
      <c r="P44" s="192">
        <f>P45+P46+P50+P51+P52</f>
        <v>36500</v>
      </c>
      <c r="Q44" s="192">
        <f t="shared" si="3"/>
        <v>61983</v>
      </c>
      <c r="R44" s="192">
        <f>R45+R46+R50+R51+R52</f>
        <v>125000</v>
      </c>
      <c r="S44" s="138">
        <f t="shared" si="4"/>
        <v>165.41830982187759</v>
      </c>
      <c r="T44" s="138">
        <f t="shared" si="5"/>
        <v>105.69853969674929</v>
      </c>
    </row>
    <row r="45" spans="1:20" ht="16.5" customHeight="1" x14ac:dyDescent="0.2">
      <c r="A45" s="284"/>
      <c r="B45" s="307"/>
      <c r="C45" s="105" t="s">
        <v>27</v>
      </c>
      <c r="D45" s="285" t="s">
        <v>74</v>
      </c>
      <c r="E45" s="286"/>
      <c r="F45" s="107">
        <v>33</v>
      </c>
      <c r="G45" s="108">
        <v>0</v>
      </c>
      <c r="H45" s="108">
        <v>0</v>
      </c>
      <c r="I45" s="108">
        <v>0</v>
      </c>
      <c r="J45" s="108">
        <v>0</v>
      </c>
      <c r="K45" s="192">
        <f t="shared" si="0"/>
        <v>0</v>
      </c>
      <c r="L45" s="192">
        <f t="shared" si="1"/>
        <v>0</v>
      </c>
      <c r="M45" s="192">
        <f t="shared" si="2"/>
        <v>0</v>
      </c>
      <c r="N45" s="108">
        <v>0</v>
      </c>
      <c r="O45" s="108">
        <v>0</v>
      </c>
      <c r="P45" s="108">
        <v>0</v>
      </c>
      <c r="Q45" s="192">
        <f t="shared" si="3"/>
        <v>0</v>
      </c>
      <c r="R45" s="108">
        <v>0</v>
      </c>
      <c r="S45" s="138">
        <f t="shared" si="4"/>
        <v>0</v>
      </c>
      <c r="T45" s="138">
        <f t="shared" si="5"/>
        <v>0</v>
      </c>
    </row>
    <row r="46" spans="1:20" ht="16.5" customHeight="1" x14ac:dyDescent="0.2">
      <c r="A46" s="284"/>
      <c r="B46" s="307"/>
      <c r="C46" s="105" t="s">
        <v>28</v>
      </c>
      <c r="D46" s="285" t="s">
        <v>231</v>
      </c>
      <c r="E46" s="286"/>
      <c r="F46" s="107">
        <v>34</v>
      </c>
      <c r="G46" s="192">
        <f>G47+G48+G49</f>
        <v>17527</v>
      </c>
      <c r="H46" s="192">
        <f>H47+H48+H49</f>
        <v>0</v>
      </c>
      <c r="I46" s="192">
        <f>I47+I48+I49</f>
        <v>27000</v>
      </c>
      <c r="J46" s="192">
        <f>J47+J48+J49</f>
        <v>24077</v>
      </c>
      <c r="K46" s="192">
        <f t="shared" si="0"/>
        <v>4327</v>
      </c>
      <c r="L46" s="192">
        <f t="shared" si="1"/>
        <v>11101</v>
      </c>
      <c r="M46" s="192">
        <f t="shared" si="2"/>
        <v>17601</v>
      </c>
      <c r="N46" s="192">
        <f>N47+N48+N49</f>
        <v>4327</v>
      </c>
      <c r="O46" s="192">
        <f>O47+O48+O49</f>
        <v>6774</v>
      </c>
      <c r="P46" s="192">
        <f>P47+P48+P49</f>
        <v>6500</v>
      </c>
      <c r="Q46" s="192">
        <f t="shared" si="3"/>
        <v>7399</v>
      </c>
      <c r="R46" s="192">
        <f>R47+R48+R49</f>
        <v>25000</v>
      </c>
      <c r="S46" s="138">
        <f t="shared" si="4"/>
        <v>103.83353407816588</v>
      </c>
      <c r="T46" s="138">
        <f t="shared" si="5"/>
        <v>137.37091344782334</v>
      </c>
    </row>
    <row r="47" spans="1:20" ht="15.75" customHeight="1" x14ac:dyDescent="0.2">
      <c r="A47" s="284"/>
      <c r="B47" s="307"/>
      <c r="C47" s="105"/>
      <c r="D47" s="106" t="s">
        <v>75</v>
      </c>
      <c r="E47" s="106" t="s">
        <v>76</v>
      </c>
      <c r="F47" s="107">
        <v>35</v>
      </c>
      <c r="G47" s="108">
        <v>2262</v>
      </c>
      <c r="H47" s="108">
        <v>0</v>
      </c>
      <c r="I47" s="108">
        <v>5000</v>
      </c>
      <c r="J47" s="108">
        <v>4804</v>
      </c>
      <c r="K47" s="192">
        <f t="shared" si="0"/>
        <v>62</v>
      </c>
      <c r="L47" s="192">
        <f t="shared" si="1"/>
        <v>1282</v>
      </c>
      <c r="M47" s="192">
        <f t="shared" si="2"/>
        <v>2282</v>
      </c>
      <c r="N47" s="108">
        <v>62</v>
      </c>
      <c r="O47" s="108">
        <f>1282-N47</f>
        <v>1220</v>
      </c>
      <c r="P47" s="108">
        <v>1000</v>
      </c>
      <c r="Q47" s="192">
        <f t="shared" si="3"/>
        <v>718</v>
      </c>
      <c r="R47" s="108">
        <v>3000</v>
      </c>
      <c r="S47" s="138">
        <f t="shared" si="4"/>
        <v>62.447960033305584</v>
      </c>
      <c r="T47" s="138">
        <f t="shared" si="5"/>
        <v>212.37842617152961</v>
      </c>
    </row>
    <row r="48" spans="1:20" ht="14.25" customHeight="1" x14ac:dyDescent="0.2">
      <c r="A48" s="284"/>
      <c r="B48" s="307"/>
      <c r="C48" s="105"/>
      <c r="D48" s="106" t="s">
        <v>77</v>
      </c>
      <c r="E48" s="106" t="s">
        <v>78</v>
      </c>
      <c r="F48" s="107">
        <v>36</v>
      </c>
      <c r="G48" s="108">
        <v>11575</v>
      </c>
      <c r="H48" s="108">
        <v>0</v>
      </c>
      <c r="I48" s="108">
        <v>12000</v>
      </c>
      <c r="J48" s="108">
        <v>14558</v>
      </c>
      <c r="K48" s="192">
        <f t="shared" si="0"/>
        <v>3046</v>
      </c>
      <c r="L48" s="192">
        <f t="shared" si="1"/>
        <v>6106</v>
      </c>
      <c r="M48" s="192">
        <f t="shared" si="2"/>
        <v>9106</v>
      </c>
      <c r="N48" s="108">
        <v>3046</v>
      </c>
      <c r="O48" s="108">
        <f>6106-N48</f>
        <v>3060</v>
      </c>
      <c r="P48" s="108">
        <v>3000</v>
      </c>
      <c r="Q48" s="192">
        <f t="shared" si="3"/>
        <v>2894</v>
      </c>
      <c r="R48" s="108">
        <v>12000</v>
      </c>
      <c r="S48" s="138">
        <f t="shared" si="4"/>
        <v>82.428905069377663</v>
      </c>
      <c r="T48" s="138">
        <f t="shared" si="5"/>
        <v>125.77105831533477</v>
      </c>
    </row>
    <row r="49" spans="1:20" ht="14.25" customHeight="1" x14ac:dyDescent="0.2">
      <c r="A49" s="284"/>
      <c r="B49" s="307"/>
      <c r="C49" s="105"/>
      <c r="D49" s="106" t="s">
        <v>355</v>
      </c>
      <c r="E49" s="106" t="s">
        <v>356</v>
      </c>
      <c r="F49" s="107"/>
      <c r="G49" s="108">
        <v>3690</v>
      </c>
      <c r="H49" s="108">
        <v>0</v>
      </c>
      <c r="I49" s="108">
        <v>10000</v>
      </c>
      <c r="J49" s="108">
        <v>4715</v>
      </c>
      <c r="K49" s="192">
        <f t="shared" si="0"/>
        <v>1219</v>
      </c>
      <c r="L49" s="192">
        <f t="shared" si="1"/>
        <v>3713</v>
      </c>
      <c r="M49" s="192">
        <f t="shared" si="2"/>
        <v>6213</v>
      </c>
      <c r="N49" s="108">
        <v>1219</v>
      </c>
      <c r="O49" s="108">
        <f>1837+1876-N49</f>
        <v>2494</v>
      </c>
      <c r="P49" s="108">
        <v>2500</v>
      </c>
      <c r="Q49" s="192">
        <f t="shared" si="3"/>
        <v>3787</v>
      </c>
      <c r="R49" s="108">
        <v>10000</v>
      </c>
      <c r="S49" s="138">
        <f t="shared" si="4"/>
        <v>212.08907741251326</v>
      </c>
      <c r="T49" s="138">
        <f t="shared" si="5"/>
        <v>127.77777777777777</v>
      </c>
    </row>
    <row r="50" spans="1:20" ht="24" customHeight="1" x14ac:dyDescent="0.2">
      <c r="A50" s="284"/>
      <c r="B50" s="307"/>
      <c r="C50" s="105" t="s">
        <v>30</v>
      </c>
      <c r="D50" s="273" t="s">
        <v>142</v>
      </c>
      <c r="E50" s="273"/>
      <c r="F50" s="107">
        <v>37</v>
      </c>
      <c r="G50" s="108">
        <v>53965</v>
      </c>
      <c r="H50" s="108">
        <v>0</v>
      </c>
      <c r="I50" s="108">
        <v>25000</v>
      </c>
      <c r="J50" s="108">
        <v>51489</v>
      </c>
      <c r="K50" s="192">
        <f t="shared" si="0"/>
        <v>4960</v>
      </c>
      <c r="L50" s="192">
        <f t="shared" si="1"/>
        <v>15416</v>
      </c>
      <c r="M50" s="192">
        <f t="shared" si="2"/>
        <v>45416</v>
      </c>
      <c r="N50" s="108">
        <v>4960</v>
      </c>
      <c r="O50" s="108">
        <f>15416-N50</f>
        <v>10456</v>
      </c>
      <c r="P50" s="108">
        <v>30000</v>
      </c>
      <c r="Q50" s="192">
        <f t="shared" si="3"/>
        <v>54584</v>
      </c>
      <c r="R50" s="108">
        <v>100000</v>
      </c>
      <c r="S50" s="138">
        <f t="shared" si="4"/>
        <v>194.21624036201908</v>
      </c>
      <c r="T50" s="138">
        <f t="shared" si="5"/>
        <v>95.411841008060776</v>
      </c>
    </row>
    <row r="51" spans="1:20" ht="15" customHeight="1" x14ac:dyDescent="0.2">
      <c r="A51" s="284"/>
      <c r="B51" s="307"/>
      <c r="C51" s="105" t="s">
        <v>32</v>
      </c>
      <c r="D51" s="273" t="s">
        <v>143</v>
      </c>
      <c r="E51" s="273"/>
      <c r="F51" s="107">
        <v>38</v>
      </c>
      <c r="G51" s="108">
        <v>0</v>
      </c>
      <c r="H51" s="108">
        <v>0</v>
      </c>
      <c r="I51" s="108">
        <v>0</v>
      </c>
      <c r="J51" s="108">
        <v>0</v>
      </c>
      <c r="K51" s="192">
        <f t="shared" si="0"/>
        <v>0</v>
      </c>
      <c r="L51" s="192">
        <f t="shared" si="1"/>
        <v>0</v>
      </c>
      <c r="M51" s="192">
        <f t="shared" si="2"/>
        <v>0</v>
      </c>
      <c r="N51" s="108">
        <v>0</v>
      </c>
      <c r="O51" s="108">
        <v>0</v>
      </c>
      <c r="P51" s="108">
        <v>0</v>
      </c>
      <c r="Q51" s="192">
        <f t="shared" si="3"/>
        <v>0</v>
      </c>
      <c r="R51" s="108">
        <v>0</v>
      </c>
      <c r="S51" s="138">
        <f t="shared" si="4"/>
        <v>0</v>
      </c>
      <c r="T51" s="138">
        <f t="shared" si="5"/>
        <v>0</v>
      </c>
    </row>
    <row r="52" spans="1:20" ht="14.25" customHeight="1" x14ac:dyDescent="0.2">
      <c r="A52" s="284"/>
      <c r="B52" s="307"/>
      <c r="C52" s="105" t="s">
        <v>33</v>
      </c>
      <c r="D52" s="273" t="s">
        <v>38</v>
      </c>
      <c r="E52" s="273"/>
      <c r="F52" s="107">
        <v>39</v>
      </c>
      <c r="G52" s="108">
        <v>0</v>
      </c>
      <c r="H52" s="108">
        <v>0</v>
      </c>
      <c r="I52" s="108">
        <v>0</v>
      </c>
      <c r="J52" s="108">
        <v>0</v>
      </c>
      <c r="K52" s="192">
        <f t="shared" si="0"/>
        <v>0</v>
      </c>
      <c r="L52" s="192">
        <f t="shared" si="1"/>
        <v>0</v>
      </c>
      <c r="M52" s="192">
        <f t="shared" si="2"/>
        <v>0</v>
      </c>
      <c r="N52" s="108">
        <v>0</v>
      </c>
      <c r="O52" s="108">
        <v>0</v>
      </c>
      <c r="P52" s="108">
        <v>0</v>
      </c>
      <c r="Q52" s="192">
        <f t="shared" si="3"/>
        <v>0</v>
      </c>
      <c r="R52" s="108">
        <v>0</v>
      </c>
      <c r="S52" s="138">
        <f t="shared" si="4"/>
        <v>0</v>
      </c>
      <c r="T52" s="138">
        <f t="shared" si="5"/>
        <v>0</v>
      </c>
    </row>
    <row r="53" spans="1:20" ht="30.75" customHeight="1" x14ac:dyDescent="0.2">
      <c r="A53" s="284"/>
      <c r="B53" s="307"/>
      <c r="C53" s="105" t="s">
        <v>79</v>
      </c>
      <c r="D53" s="274" t="s">
        <v>277</v>
      </c>
      <c r="E53" s="276"/>
      <c r="F53" s="107">
        <v>40</v>
      </c>
      <c r="G53" s="192">
        <f>G54+G55+G58</f>
        <v>11735</v>
      </c>
      <c r="H53" s="192">
        <f>H54+H55+H58</f>
        <v>0</v>
      </c>
      <c r="I53" s="192">
        <f>I54+I55+I58</f>
        <v>24000</v>
      </c>
      <c r="J53" s="192">
        <f>J54+J55+J58</f>
        <v>14956</v>
      </c>
      <c r="K53" s="192">
        <f t="shared" si="0"/>
        <v>2964</v>
      </c>
      <c r="L53" s="192">
        <f t="shared" si="1"/>
        <v>11629</v>
      </c>
      <c r="M53" s="192">
        <f t="shared" si="2"/>
        <v>18729</v>
      </c>
      <c r="N53" s="192">
        <f>N54+N55+N58</f>
        <v>2964</v>
      </c>
      <c r="O53" s="192">
        <f>O54+O55+O58</f>
        <v>8665</v>
      </c>
      <c r="P53" s="192">
        <f>P54+P55+P58</f>
        <v>7100</v>
      </c>
      <c r="Q53" s="192">
        <f t="shared" si="3"/>
        <v>10271</v>
      </c>
      <c r="R53" s="192">
        <f>R54+R55+R58</f>
        <v>29000</v>
      </c>
      <c r="S53" s="138">
        <f t="shared" si="4"/>
        <v>193.90211286440226</v>
      </c>
      <c r="T53" s="138">
        <f t="shared" si="5"/>
        <v>127.44780570941627</v>
      </c>
    </row>
    <row r="54" spans="1:20" x14ac:dyDescent="0.2">
      <c r="A54" s="284"/>
      <c r="B54" s="307"/>
      <c r="C54" s="105" t="s">
        <v>27</v>
      </c>
      <c r="D54" s="288" t="s">
        <v>80</v>
      </c>
      <c r="E54" s="288"/>
      <c r="F54" s="107">
        <v>41</v>
      </c>
      <c r="G54" s="108">
        <v>1166</v>
      </c>
      <c r="H54" s="108">
        <v>0</v>
      </c>
      <c r="I54" s="108">
        <v>10000</v>
      </c>
      <c r="J54" s="108">
        <v>1210</v>
      </c>
      <c r="K54" s="192">
        <f t="shared" si="0"/>
        <v>110</v>
      </c>
      <c r="L54" s="192">
        <f t="shared" si="1"/>
        <v>1764</v>
      </c>
      <c r="M54" s="192">
        <f t="shared" si="2"/>
        <v>4264</v>
      </c>
      <c r="N54" s="108">
        <v>110</v>
      </c>
      <c r="O54" s="108">
        <f>1764-N54</f>
        <v>1654</v>
      </c>
      <c r="P54" s="108">
        <v>2500</v>
      </c>
      <c r="Q54" s="192">
        <f t="shared" si="3"/>
        <v>5736</v>
      </c>
      <c r="R54" s="108">
        <v>10000</v>
      </c>
      <c r="S54" s="138">
        <f t="shared" si="4"/>
        <v>826.44628099173542</v>
      </c>
      <c r="T54" s="138">
        <f t="shared" si="5"/>
        <v>103.77358490566037</v>
      </c>
    </row>
    <row r="55" spans="1:20" ht="18.75" customHeight="1" x14ac:dyDescent="0.2">
      <c r="A55" s="284"/>
      <c r="B55" s="307"/>
      <c r="C55" s="105" t="s">
        <v>81</v>
      </c>
      <c r="D55" s="274" t="s">
        <v>278</v>
      </c>
      <c r="E55" s="276"/>
      <c r="F55" s="107">
        <v>42</v>
      </c>
      <c r="G55" s="192">
        <f>G56+G57</f>
        <v>5668</v>
      </c>
      <c r="H55" s="192">
        <f>H56+H57</f>
        <v>0</v>
      </c>
      <c r="I55" s="192">
        <f>I56+I57</f>
        <v>7000</v>
      </c>
      <c r="J55" s="192">
        <f>J56+J57</f>
        <v>5539</v>
      </c>
      <c r="K55" s="192">
        <f t="shared" si="0"/>
        <v>0</v>
      </c>
      <c r="L55" s="192">
        <f t="shared" si="1"/>
        <v>3314</v>
      </c>
      <c r="M55" s="192">
        <f t="shared" si="2"/>
        <v>5814</v>
      </c>
      <c r="N55" s="192">
        <f>N56+N57</f>
        <v>0</v>
      </c>
      <c r="O55" s="192">
        <f>O56+O57</f>
        <v>3314</v>
      </c>
      <c r="P55" s="192">
        <f>P56+P57</f>
        <v>2500</v>
      </c>
      <c r="Q55" s="192">
        <f t="shared" si="3"/>
        <v>4186</v>
      </c>
      <c r="R55" s="192">
        <f>R56+R57</f>
        <v>10000</v>
      </c>
      <c r="S55" s="138">
        <f t="shared" si="4"/>
        <v>180.53800324968407</v>
      </c>
      <c r="T55" s="138">
        <f t="shared" si="5"/>
        <v>97.724064925899796</v>
      </c>
    </row>
    <row r="56" spans="1:20" ht="25.5" customHeight="1" x14ac:dyDescent="0.2">
      <c r="A56" s="284"/>
      <c r="B56" s="307"/>
      <c r="C56" s="105"/>
      <c r="D56" s="109" t="s">
        <v>75</v>
      </c>
      <c r="E56" s="109" t="s">
        <v>82</v>
      </c>
      <c r="F56" s="107">
        <v>43</v>
      </c>
      <c r="G56" s="108">
        <v>5668</v>
      </c>
      <c r="H56" s="108">
        <v>0</v>
      </c>
      <c r="I56" s="108">
        <v>0</v>
      </c>
      <c r="J56" s="108">
        <v>0</v>
      </c>
      <c r="K56" s="192">
        <f t="shared" si="0"/>
        <v>0</v>
      </c>
      <c r="L56" s="192">
        <f t="shared" si="1"/>
        <v>3314</v>
      </c>
      <c r="M56" s="192">
        <f t="shared" si="2"/>
        <v>5814</v>
      </c>
      <c r="N56" s="108">
        <v>0</v>
      </c>
      <c r="O56" s="108">
        <f>3314</f>
        <v>3314</v>
      </c>
      <c r="P56" s="108">
        <v>2500</v>
      </c>
      <c r="Q56" s="192">
        <f t="shared" si="3"/>
        <v>4186</v>
      </c>
      <c r="R56" s="108">
        <v>10000</v>
      </c>
      <c r="S56" s="138">
        <f t="shared" si="4"/>
        <v>0</v>
      </c>
      <c r="T56" s="138">
        <f t="shared" si="5"/>
        <v>0</v>
      </c>
    </row>
    <row r="57" spans="1:20" ht="14.25" customHeight="1" x14ac:dyDescent="0.2">
      <c r="A57" s="284"/>
      <c r="B57" s="307"/>
      <c r="C57" s="105"/>
      <c r="D57" s="109" t="s">
        <v>77</v>
      </c>
      <c r="E57" s="109" t="s">
        <v>83</v>
      </c>
      <c r="F57" s="107">
        <v>44</v>
      </c>
      <c r="G57" s="108">
        <v>0</v>
      </c>
      <c r="H57" s="108">
        <v>0</v>
      </c>
      <c r="I57" s="108">
        <v>7000</v>
      </c>
      <c r="J57" s="108">
        <v>5539</v>
      </c>
      <c r="K57" s="192">
        <f t="shared" si="0"/>
        <v>0</v>
      </c>
      <c r="L57" s="192">
        <f t="shared" si="1"/>
        <v>0</v>
      </c>
      <c r="M57" s="192">
        <f t="shared" si="2"/>
        <v>0</v>
      </c>
      <c r="N57" s="108"/>
      <c r="O57" s="108">
        <v>0</v>
      </c>
      <c r="P57" s="108">
        <v>0</v>
      </c>
      <c r="Q57" s="192">
        <f t="shared" si="3"/>
        <v>0</v>
      </c>
      <c r="R57" s="108">
        <v>0</v>
      </c>
      <c r="S57" s="138">
        <f t="shared" si="4"/>
        <v>0</v>
      </c>
      <c r="T57" s="138">
        <f t="shared" si="5"/>
        <v>0</v>
      </c>
    </row>
    <row r="58" spans="1:20" ht="15" customHeight="1" x14ac:dyDescent="0.2">
      <c r="A58" s="284"/>
      <c r="B58" s="307"/>
      <c r="C58" s="105" t="s">
        <v>30</v>
      </c>
      <c r="D58" s="288" t="s">
        <v>84</v>
      </c>
      <c r="E58" s="288"/>
      <c r="F58" s="107">
        <v>45</v>
      </c>
      <c r="G58" s="108">
        <v>4901</v>
      </c>
      <c r="H58" s="108">
        <v>0</v>
      </c>
      <c r="I58" s="108">
        <v>7000</v>
      </c>
      <c r="J58" s="108">
        <v>8207</v>
      </c>
      <c r="K58" s="192">
        <f t="shared" si="0"/>
        <v>2854</v>
      </c>
      <c r="L58" s="192">
        <f t="shared" si="1"/>
        <v>6551</v>
      </c>
      <c r="M58" s="192">
        <f t="shared" si="2"/>
        <v>8651</v>
      </c>
      <c r="N58" s="108">
        <v>2854</v>
      </c>
      <c r="O58" s="108">
        <f>6551-N58</f>
        <v>3697</v>
      </c>
      <c r="P58" s="108">
        <v>2100</v>
      </c>
      <c r="Q58" s="192">
        <f t="shared" si="3"/>
        <v>349</v>
      </c>
      <c r="R58" s="108">
        <v>9000</v>
      </c>
      <c r="S58" s="138">
        <f t="shared" si="4"/>
        <v>109.66248324600951</v>
      </c>
      <c r="T58" s="138">
        <f t="shared" si="5"/>
        <v>167.45562130177512</v>
      </c>
    </row>
    <row r="59" spans="1:20" ht="42" customHeight="1" x14ac:dyDescent="0.2">
      <c r="A59" s="284"/>
      <c r="B59" s="307"/>
      <c r="C59" s="105" t="s">
        <v>144</v>
      </c>
      <c r="D59" s="288" t="s">
        <v>288</v>
      </c>
      <c r="E59" s="288"/>
      <c r="F59" s="107">
        <v>46</v>
      </c>
      <c r="G59" s="192">
        <f>G60+G61+G63+G70+G75+G76+G80+G81+G82+G91</f>
        <v>40055</v>
      </c>
      <c r="H59" s="192">
        <f>H60+H61+H63+H70+H75+H76+H80+H81+H82+H91</f>
        <v>0</v>
      </c>
      <c r="I59" s="192">
        <f>I60+I61+I63+I70+I75+I76+I80+I81+I82+I91</f>
        <v>51500</v>
      </c>
      <c r="J59" s="192">
        <f>J60+J61+J63+J70+J75+J76+J80+J81+J82+J91</f>
        <v>43769</v>
      </c>
      <c r="K59" s="192">
        <f t="shared" si="0"/>
        <v>16294</v>
      </c>
      <c r="L59" s="192">
        <f t="shared" si="1"/>
        <v>31841</v>
      </c>
      <c r="M59" s="192">
        <f t="shared" si="2"/>
        <v>45291</v>
      </c>
      <c r="N59" s="192">
        <f>N60+N61+N63+N70+N75+N76+N80+N81+N82+N91</f>
        <v>16294</v>
      </c>
      <c r="O59" s="192">
        <f>O60+O61+O63+O70+O75+O76+O80+O81+O82+O91</f>
        <v>15547</v>
      </c>
      <c r="P59" s="192">
        <f>P60+P61+P63+P70+P75+P76+P80+P81+P82+P91</f>
        <v>13450</v>
      </c>
      <c r="Q59" s="192">
        <f t="shared" si="3"/>
        <v>34209</v>
      </c>
      <c r="R59" s="192">
        <f>R60+R61+R63+R70+R75+R76+R80+R81+R82+R91</f>
        <v>79500</v>
      </c>
      <c r="S59" s="138">
        <f t="shared" si="4"/>
        <v>181.63540405309695</v>
      </c>
      <c r="T59" s="138">
        <f t="shared" si="5"/>
        <v>109.27225065534888</v>
      </c>
    </row>
    <row r="60" spans="1:20" ht="14.25" customHeight="1" x14ac:dyDescent="0.2">
      <c r="A60" s="284"/>
      <c r="B60" s="307"/>
      <c r="C60" s="105" t="s">
        <v>27</v>
      </c>
      <c r="D60" s="288" t="s">
        <v>145</v>
      </c>
      <c r="E60" s="288"/>
      <c r="F60" s="107">
        <v>47</v>
      </c>
      <c r="G60" s="108">
        <v>0</v>
      </c>
      <c r="H60" s="108">
        <v>0</v>
      </c>
      <c r="I60" s="108">
        <v>0</v>
      </c>
      <c r="J60" s="108">
        <v>0</v>
      </c>
      <c r="K60" s="192">
        <f t="shared" si="0"/>
        <v>0</v>
      </c>
      <c r="L60" s="192">
        <f t="shared" si="1"/>
        <v>0</v>
      </c>
      <c r="M60" s="192">
        <f t="shared" si="2"/>
        <v>0</v>
      </c>
      <c r="N60" s="108">
        <v>0</v>
      </c>
      <c r="O60" s="108">
        <v>0</v>
      </c>
      <c r="P60" s="108">
        <v>0</v>
      </c>
      <c r="Q60" s="192">
        <f t="shared" si="3"/>
        <v>0</v>
      </c>
      <c r="R60" s="108">
        <v>0</v>
      </c>
      <c r="S60" s="138">
        <f t="shared" si="4"/>
        <v>0</v>
      </c>
      <c r="T60" s="138">
        <f t="shared" si="5"/>
        <v>0</v>
      </c>
    </row>
    <row r="61" spans="1:20" ht="25.5" customHeight="1" x14ac:dyDescent="0.2">
      <c r="A61" s="284"/>
      <c r="B61" s="307"/>
      <c r="C61" s="105" t="s">
        <v>28</v>
      </c>
      <c r="D61" s="288" t="s">
        <v>146</v>
      </c>
      <c r="E61" s="288"/>
      <c r="F61" s="107">
        <v>48</v>
      </c>
      <c r="G61" s="182">
        <v>0</v>
      </c>
      <c r="H61" s="108">
        <v>0</v>
      </c>
      <c r="I61" s="108">
        <v>0</v>
      </c>
      <c r="J61" s="108">
        <v>0</v>
      </c>
      <c r="K61" s="192">
        <f t="shared" si="0"/>
        <v>0</v>
      </c>
      <c r="L61" s="192">
        <f t="shared" si="1"/>
        <v>0</v>
      </c>
      <c r="M61" s="192">
        <f t="shared" si="2"/>
        <v>0</v>
      </c>
      <c r="N61" s="108">
        <v>0</v>
      </c>
      <c r="O61" s="108">
        <v>0</v>
      </c>
      <c r="P61" s="108">
        <v>0</v>
      </c>
      <c r="Q61" s="192">
        <f t="shared" si="3"/>
        <v>0</v>
      </c>
      <c r="R61" s="108">
        <v>0</v>
      </c>
      <c r="S61" s="138">
        <f t="shared" si="4"/>
        <v>0</v>
      </c>
      <c r="T61" s="138">
        <f t="shared" si="5"/>
        <v>0</v>
      </c>
    </row>
    <row r="62" spans="1:20" ht="18" customHeight="1" x14ac:dyDescent="0.2">
      <c r="A62" s="284"/>
      <c r="B62" s="307"/>
      <c r="C62" s="105"/>
      <c r="D62" s="109" t="s">
        <v>75</v>
      </c>
      <c r="E62" s="109" t="s">
        <v>85</v>
      </c>
      <c r="F62" s="107">
        <v>49</v>
      </c>
      <c r="G62" s="108">
        <v>0</v>
      </c>
      <c r="H62" s="108">
        <v>0</v>
      </c>
      <c r="I62" s="108">
        <v>0</v>
      </c>
      <c r="J62" s="108">
        <v>0</v>
      </c>
      <c r="K62" s="192">
        <f t="shared" si="0"/>
        <v>0</v>
      </c>
      <c r="L62" s="192">
        <f t="shared" si="1"/>
        <v>0</v>
      </c>
      <c r="M62" s="192">
        <f t="shared" si="2"/>
        <v>3000</v>
      </c>
      <c r="N62" s="108">
        <v>0</v>
      </c>
      <c r="O62" s="108">
        <v>0</v>
      </c>
      <c r="P62" s="108">
        <v>3000</v>
      </c>
      <c r="Q62" s="192">
        <f t="shared" si="3"/>
        <v>3000</v>
      </c>
      <c r="R62" s="108">
        <v>6000</v>
      </c>
      <c r="S62" s="138">
        <f t="shared" si="4"/>
        <v>0</v>
      </c>
      <c r="T62" s="138">
        <f t="shared" si="5"/>
        <v>0</v>
      </c>
    </row>
    <row r="63" spans="1:20" ht="28.5" customHeight="1" x14ac:dyDescent="0.2">
      <c r="A63" s="284"/>
      <c r="B63" s="307"/>
      <c r="C63" s="105" t="s">
        <v>30</v>
      </c>
      <c r="D63" s="274" t="s">
        <v>279</v>
      </c>
      <c r="E63" s="276"/>
      <c r="F63" s="107">
        <v>50</v>
      </c>
      <c r="G63" s="192">
        <f>G64+G66</f>
        <v>3959</v>
      </c>
      <c r="H63" s="192">
        <f>H64+H66</f>
        <v>0</v>
      </c>
      <c r="I63" s="192">
        <f>I64+I66</f>
        <v>5000</v>
      </c>
      <c r="J63" s="192">
        <f>J64+J66</f>
        <v>6247</v>
      </c>
      <c r="K63" s="192">
        <f t="shared" si="0"/>
        <v>6981</v>
      </c>
      <c r="L63" s="192">
        <f t="shared" si="1"/>
        <v>7703</v>
      </c>
      <c r="M63" s="192">
        <f t="shared" si="2"/>
        <v>9203</v>
      </c>
      <c r="N63" s="192">
        <f>N64+N66</f>
        <v>6981</v>
      </c>
      <c r="O63" s="192">
        <f>O64+O66</f>
        <v>722</v>
      </c>
      <c r="P63" s="192">
        <f>P64+P66</f>
        <v>1500</v>
      </c>
      <c r="Q63" s="192">
        <f t="shared" si="3"/>
        <v>2797</v>
      </c>
      <c r="R63" s="192">
        <f>R64+R66</f>
        <v>12000</v>
      </c>
      <c r="S63" s="138">
        <f t="shared" si="4"/>
        <v>192.09220425804386</v>
      </c>
      <c r="T63" s="138">
        <f t="shared" si="5"/>
        <v>157.79237181106339</v>
      </c>
    </row>
    <row r="64" spans="1:20" ht="15.75" customHeight="1" x14ac:dyDescent="0.2">
      <c r="A64" s="284"/>
      <c r="B64" s="307"/>
      <c r="C64" s="105"/>
      <c r="D64" s="109" t="s">
        <v>137</v>
      </c>
      <c r="E64" s="109" t="s">
        <v>171</v>
      </c>
      <c r="F64" s="107">
        <v>51</v>
      </c>
      <c r="G64" s="108">
        <v>3959</v>
      </c>
      <c r="H64" s="108">
        <v>0</v>
      </c>
      <c r="I64" s="108">
        <v>5000</v>
      </c>
      <c r="J64" s="108">
        <v>6247</v>
      </c>
      <c r="K64" s="192">
        <f t="shared" si="0"/>
        <v>1981</v>
      </c>
      <c r="L64" s="192">
        <f t="shared" si="1"/>
        <v>2703</v>
      </c>
      <c r="M64" s="192">
        <f t="shared" si="2"/>
        <v>3203</v>
      </c>
      <c r="N64" s="108">
        <v>1981</v>
      </c>
      <c r="O64" s="108">
        <f>2703-N64</f>
        <v>722</v>
      </c>
      <c r="P64" s="108">
        <v>500</v>
      </c>
      <c r="Q64" s="192">
        <f t="shared" si="3"/>
        <v>797</v>
      </c>
      <c r="R64" s="108">
        <v>4000</v>
      </c>
      <c r="S64" s="138">
        <f t="shared" si="4"/>
        <v>64.030734752681283</v>
      </c>
      <c r="T64" s="138">
        <f t="shared" si="5"/>
        <v>157.79237181106339</v>
      </c>
    </row>
    <row r="65" spans="1:20" ht="27.75" customHeight="1" x14ac:dyDescent="0.2">
      <c r="A65" s="284"/>
      <c r="B65" s="307"/>
      <c r="C65" s="105"/>
      <c r="D65" s="109"/>
      <c r="E65" s="106" t="s">
        <v>251</v>
      </c>
      <c r="F65" s="107">
        <v>52</v>
      </c>
      <c r="G65" s="108"/>
      <c r="H65" s="108"/>
      <c r="I65" s="108"/>
      <c r="J65" s="108"/>
      <c r="K65" s="192">
        <f t="shared" si="0"/>
        <v>0</v>
      </c>
      <c r="L65" s="192">
        <f t="shared" si="1"/>
        <v>0</v>
      </c>
      <c r="M65" s="192">
        <f t="shared" si="2"/>
        <v>0</v>
      </c>
      <c r="N65" s="108"/>
      <c r="O65" s="108"/>
      <c r="P65" s="108"/>
      <c r="Q65" s="192">
        <f t="shared" si="3"/>
        <v>0</v>
      </c>
      <c r="R65" s="108"/>
      <c r="S65" s="138">
        <f t="shared" si="4"/>
        <v>0</v>
      </c>
      <c r="T65" s="138">
        <f t="shared" si="5"/>
        <v>0</v>
      </c>
    </row>
    <row r="66" spans="1:20" ht="20.25" customHeight="1" x14ac:dyDescent="0.2">
      <c r="A66" s="284"/>
      <c r="B66" s="307"/>
      <c r="C66" s="105"/>
      <c r="D66" s="109" t="s">
        <v>147</v>
      </c>
      <c r="E66" s="109" t="s">
        <v>172</v>
      </c>
      <c r="F66" s="107">
        <v>53</v>
      </c>
      <c r="G66" s="192">
        <f>G67+G68+G69</f>
        <v>0</v>
      </c>
      <c r="H66" s="192">
        <f>H67+H68+H69</f>
        <v>0</v>
      </c>
      <c r="I66" s="192">
        <f>I67+I68+I69</f>
        <v>0</v>
      </c>
      <c r="J66" s="192">
        <f>J67+J68+J69</f>
        <v>0</v>
      </c>
      <c r="K66" s="192">
        <f t="shared" si="0"/>
        <v>5000</v>
      </c>
      <c r="L66" s="192">
        <f t="shared" si="1"/>
        <v>5000</v>
      </c>
      <c r="M66" s="192">
        <f t="shared" si="2"/>
        <v>6000</v>
      </c>
      <c r="N66" s="192">
        <f>N67+N68+N69</f>
        <v>5000</v>
      </c>
      <c r="O66" s="192">
        <f>O67+O68+O69</f>
        <v>0</v>
      </c>
      <c r="P66" s="192">
        <f>P67+P68+P69</f>
        <v>1000</v>
      </c>
      <c r="Q66" s="192">
        <f t="shared" si="3"/>
        <v>2000</v>
      </c>
      <c r="R66" s="192">
        <f>R67+R68+R69</f>
        <v>8000</v>
      </c>
      <c r="S66" s="138">
        <f t="shared" si="4"/>
        <v>0</v>
      </c>
      <c r="T66" s="138">
        <f t="shared" si="5"/>
        <v>0</v>
      </c>
    </row>
    <row r="67" spans="1:20" ht="38.25" customHeight="1" x14ac:dyDescent="0.2">
      <c r="A67" s="284"/>
      <c r="B67" s="307"/>
      <c r="C67" s="105"/>
      <c r="D67" s="109"/>
      <c r="E67" s="106" t="s">
        <v>249</v>
      </c>
      <c r="F67" s="107">
        <v>54</v>
      </c>
      <c r="G67" s="108"/>
      <c r="H67" s="108"/>
      <c r="I67" s="108"/>
      <c r="J67" s="108"/>
      <c r="K67" s="192">
        <f t="shared" si="0"/>
        <v>0</v>
      </c>
      <c r="L67" s="192">
        <f t="shared" si="1"/>
        <v>0</v>
      </c>
      <c r="M67" s="192">
        <f t="shared" si="2"/>
        <v>0</v>
      </c>
      <c r="N67" s="108"/>
      <c r="O67" s="108"/>
      <c r="P67" s="108"/>
      <c r="Q67" s="192">
        <f t="shared" si="3"/>
        <v>0</v>
      </c>
      <c r="R67" s="108"/>
      <c r="S67" s="138">
        <f t="shared" si="4"/>
        <v>0</v>
      </c>
      <c r="T67" s="138">
        <f t="shared" si="5"/>
        <v>0</v>
      </c>
    </row>
    <row r="68" spans="1:20" ht="53.25" customHeight="1" x14ac:dyDescent="0.2">
      <c r="A68" s="284"/>
      <c r="B68" s="307"/>
      <c r="C68" s="105"/>
      <c r="D68" s="109"/>
      <c r="E68" s="106" t="s">
        <v>250</v>
      </c>
      <c r="F68" s="107">
        <v>55</v>
      </c>
      <c r="G68" s="108">
        <v>0</v>
      </c>
      <c r="H68" s="108"/>
      <c r="I68" s="108"/>
      <c r="J68" s="108"/>
      <c r="K68" s="192">
        <f t="shared" si="0"/>
        <v>0</v>
      </c>
      <c r="L68" s="192">
        <f t="shared" si="1"/>
        <v>0</v>
      </c>
      <c r="M68" s="192">
        <f t="shared" si="2"/>
        <v>0</v>
      </c>
      <c r="N68" s="108"/>
      <c r="O68" s="108"/>
      <c r="P68" s="108"/>
      <c r="Q68" s="192">
        <f t="shared" si="3"/>
        <v>0</v>
      </c>
      <c r="R68" s="108"/>
      <c r="S68" s="138">
        <f t="shared" si="4"/>
        <v>0</v>
      </c>
      <c r="T68" s="138">
        <f t="shared" si="5"/>
        <v>0</v>
      </c>
    </row>
    <row r="69" spans="1:20" ht="13.5" customHeight="1" x14ac:dyDescent="0.2">
      <c r="A69" s="284"/>
      <c r="B69" s="307"/>
      <c r="C69" s="105"/>
      <c r="D69" s="109"/>
      <c r="E69" s="106" t="s">
        <v>232</v>
      </c>
      <c r="F69" s="107">
        <v>56</v>
      </c>
      <c r="G69" s="108">
        <v>0</v>
      </c>
      <c r="H69" s="108">
        <v>0</v>
      </c>
      <c r="I69" s="108">
        <v>0</v>
      </c>
      <c r="J69" s="108">
        <v>0</v>
      </c>
      <c r="K69" s="192">
        <f t="shared" si="0"/>
        <v>5000</v>
      </c>
      <c r="L69" s="192">
        <f t="shared" si="1"/>
        <v>5000</v>
      </c>
      <c r="M69" s="192">
        <f t="shared" si="2"/>
        <v>6000</v>
      </c>
      <c r="N69" s="108">
        <v>5000</v>
      </c>
      <c r="O69" s="108">
        <v>0</v>
      </c>
      <c r="P69" s="108">
        <v>1000</v>
      </c>
      <c r="Q69" s="192">
        <f t="shared" si="3"/>
        <v>2000</v>
      </c>
      <c r="R69" s="108">
        <v>8000</v>
      </c>
      <c r="S69" s="138">
        <f t="shared" si="4"/>
        <v>0</v>
      </c>
      <c r="T69" s="138">
        <f t="shared" si="5"/>
        <v>0</v>
      </c>
    </row>
    <row r="70" spans="1:20" ht="27" customHeight="1" x14ac:dyDescent="0.2">
      <c r="A70" s="284"/>
      <c r="B70" s="307"/>
      <c r="C70" s="105" t="s">
        <v>32</v>
      </c>
      <c r="D70" s="273" t="s">
        <v>280</v>
      </c>
      <c r="E70" s="295"/>
      <c r="F70" s="107">
        <v>57</v>
      </c>
      <c r="G70" s="192">
        <v>4000</v>
      </c>
      <c r="H70" s="192">
        <f>H71+H72+H73+H74</f>
        <v>0</v>
      </c>
      <c r="I70" s="192">
        <f>I71+I72+I73+I74</f>
        <v>0</v>
      </c>
      <c r="J70" s="192">
        <f>J71+J72+J73+J74</f>
        <v>5000</v>
      </c>
      <c r="K70" s="192">
        <f t="shared" si="0"/>
        <v>0</v>
      </c>
      <c r="L70" s="192">
        <f t="shared" si="1"/>
        <v>0</v>
      </c>
      <c r="M70" s="192">
        <f t="shared" si="2"/>
        <v>0</v>
      </c>
      <c r="N70" s="192">
        <f>N71+N72+N73+N74</f>
        <v>0</v>
      </c>
      <c r="O70" s="192">
        <f>O71+O72+O73+O74</f>
        <v>0</v>
      </c>
      <c r="P70" s="192">
        <f>P71+P72+P73+P74</f>
        <v>0</v>
      </c>
      <c r="Q70" s="192">
        <f t="shared" si="3"/>
        <v>5000</v>
      </c>
      <c r="R70" s="192">
        <f>R71+R72+R73+R74</f>
        <v>5000</v>
      </c>
      <c r="S70" s="138">
        <f t="shared" si="4"/>
        <v>100</v>
      </c>
      <c r="T70" s="138">
        <f t="shared" si="5"/>
        <v>125</v>
      </c>
    </row>
    <row r="71" spans="1:20" ht="15" customHeight="1" x14ac:dyDescent="0.2">
      <c r="A71" s="284"/>
      <c r="B71" s="307"/>
      <c r="C71" s="105"/>
      <c r="D71" s="106" t="s">
        <v>233</v>
      </c>
      <c r="E71" s="112" t="s">
        <v>100</v>
      </c>
      <c r="F71" s="107">
        <v>58</v>
      </c>
      <c r="G71" s="108">
        <v>0</v>
      </c>
      <c r="H71" s="108">
        <v>0</v>
      </c>
      <c r="I71" s="108">
        <v>0</v>
      </c>
      <c r="J71" s="108">
        <v>5000</v>
      </c>
      <c r="K71" s="192">
        <f t="shared" si="0"/>
        <v>0</v>
      </c>
      <c r="L71" s="192">
        <f t="shared" si="1"/>
        <v>0</v>
      </c>
      <c r="M71" s="192">
        <f t="shared" si="2"/>
        <v>0</v>
      </c>
      <c r="N71" s="108">
        <v>0</v>
      </c>
      <c r="O71" s="108">
        <v>0</v>
      </c>
      <c r="P71" s="108">
        <v>0</v>
      </c>
      <c r="Q71" s="192">
        <f t="shared" si="3"/>
        <v>5000</v>
      </c>
      <c r="R71" s="108">
        <v>5000</v>
      </c>
      <c r="S71" s="138">
        <f t="shared" si="4"/>
        <v>100</v>
      </c>
      <c r="T71" s="138">
        <f t="shared" si="5"/>
        <v>0</v>
      </c>
    </row>
    <row r="72" spans="1:20" ht="16.5" customHeight="1" x14ac:dyDescent="0.2">
      <c r="A72" s="284"/>
      <c r="B72" s="307"/>
      <c r="C72" s="105"/>
      <c r="D72" s="106" t="s">
        <v>234</v>
      </c>
      <c r="E72" s="112" t="s">
        <v>101</v>
      </c>
      <c r="F72" s="107">
        <v>59</v>
      </c>
      <c r="G72" s="108">
        <v>0</v>
      </c>
      <c r="H72" s="108">
        <v>0</v>
      </c>
      <c r="I72" s="108">
        <v>0</v>
      </c>
      <c r="J72" s="108">
        <v>0</v>
      </c>
      <c r="K72" s="192">
        <f t="shared" si="0"/>
        <v>0</v>
      </c>
      <c r="L72" s="192">
        <f t="shared" si="1"/>
        <v>0</v>
      </c>
      <c r="M72" s="192">
        <f t="shared" si="2"/>
        <v>0</v>
      </c>
      <c r="N72" s="108">
        <v>0</v>
      </c>
      <c r="O72" s="108">
        <v>0</v>
      </c>
      <c r="P72" s="108">
        <v>0</v>
      </c>
      <c r="Q72" s="192">
        <f t="shared" si="3"/>
        <v>0</v>
      </c>
      <c r="R72" s="108"/>
      <c r="S72" s="138">
        <f t="shared" si="4"/>
        <v>0</v>
      </c>
      <c r="T72" s="138">
        <f t="shared" si="5"/>
        <v>0</v>
      </c>
    </row>
    <row r="73" spans="1:20" ht="27.75" customHeight="1" x14ac:dyDescent="0.2">
      <c r="A73" s="284"/>
      <c r="B73" s="307"/>
      <c r="C73" s="105"/>
      <c r="D73" s="106" t="s">
        <v>235</v>
      </c>
      <c r="E73" s="112" t="s">
        <v>102</v>
      </c>
      <c r="F73" s="107">
        <v>60</v>
      </c>
      <c r="G73" s="108">
        <v>0</v>
      </c>
      <c r="H73" s="108">
        <v>0</v>
      </c>
      <c r="I73" s="108">
        <v>0</v>
      </c>
      <c r="J73" s="108">
        <v>0</v>
      </c>
      <c r="K73" s="192">
        <f t="shared" si="0"/>
        <v>0</v>
      </c>
      <c r="L73" s="192">
        <f t="shared" si="1"/>
        <v>0</v>
      </c>
      <c r="M73" s="192">
        <f t="shared" si="2"/>
        <v>0</v>
      </c>
      <c r="N73" s="108">
        <v>0</v>
      </c>
      <c r="O73" s="108">
        <v>0</v>
      </c>
      <c r="P73" s="108">
        <v>0</v>
      </c>
      <c r="Q73" s="192">
        <f t="shared" si="3"/>
        <v>0</v>
      </c>
      <c r="R73" s="108"/>
      <c r="S73" s="138">
        <f t="shared" si="4"/>
        <v>0</v>
      </c>
      <c r="T73" s="138">
        <f t="shared" si="5"/>
        <v>0</v>
      </c>
    </row>
    <row r="74" spans="1:20" ht="16.5" customHeight="1" x14ac:dyDescent="0.2">
      <c r="A74" s="284"/>
      <c r="B74" s="307"/>
      <c r="C74" s="105"/>
      <c r="D74" s="106" t="s">
        <v>236</v>
      </c>
      <c r="E74" s="112" t="s">
        <v>103</v>
      </c>
      <c r="F74" s="107">
        <v>61</v>
      </c>
      <c r="G74" s="108">
        <v>0</v>
      </c>
      <c r="H74" s="108">
        <v>0</v>
      </c>
      <c r="I74" s="108">
        <v>0</v>
      </c>
      <c r="J74" s="108">
        <v>0</v>
      </c>
      <c r="K74" s="192">
        <f t="shared" si="0"/>
        <v>0</v>
      </c>
      <c r="L74" s="192">
        <f t="shared" si="1"/>
        <v>0</v>
      </c>
      <c r="M74" s="192">
        <f t="shared" si="2"/>
        <v>0</v>
      </c>
      <c r="N74" s="108">
        <v>0</v>
      </c>
      <c r="O74" s="108">
        <v>0</v>
      </c>
      <c r="P74" s="108">
        <v>0</v>
      </c>
      <c r="Q74" s="192">
        <f t="shared" si="3"/>
        <v>0</v>
      </c>
      <c r="R74" s="108"/>
      <c r="S74" s="138">
        <f t="shared" si="4"/>
        <v>0</v>
      </c>
      <c r="T74" s="138">
        <f t="shared" si="5"/>
        <v>0</v>
      </c>
    </row>
    <row r="75" spans="1:20" ht="14.25" customHeight="1" x14ac:dyDescent="0.2">
      <c r="A75" s="284"/>
      <c r="B75" s="307"/>
      <c r="C75" s="105" t="s">
        <v>33</v>
      </c>
      <c r="D75" s="273" t="s">
        <v>148</v>
      </c>
      <c r="E75" s="273"/>
      <c r="F75" s="107">
        <v>62</v>
      </c>
      <c r="G75" s="108">
        <v>135</v>
      </c>
      <c r="H75" s="108">
        <v>0</v>
      </c>
      <c r="I75" s="108">
        <v>500</v>
      </c>
      <c r="J75" s="108">
        <v>1235</v>
      </c>
      <c r="K75" s="192">
        <f t="shared" si="0"/>
        <v>30</v>
      </c>
      <c r="L75" s="192">
        <f t="shared" si="1"/>
        <v>116</v>
      </c>
      <c r="M75" s="192">
        <f t="shared" si="2"/>
        <v>316</v>
      </c>
      <c r="N75" s="108">
        <v>30</v>
      </c>
      <c r="O75" s="108">
        <f>116-N75</f>
        <v>86</v>
      </c>
      <c r="P75" s="108">
        <v>200</v>
      </c>
      <c r="Q75" s="192">
        <f t="shared" si="3"/>
        <v>684</v>
      </c>
      <c r="R75" s="108">
        <v>1000</v>
      </c>
      <c r="S75" s="138">
        <f t="shared" si="4"/>
        <v>80.97165991902834</v>
      </c>
      <c r="T75" s="138">
        <f t="shared" si="5"/>
        <v>914.81481481481489</v>
      </c>
    </row>
    <row r="76" spans="1:20" ht="16.5" customHeight="1" x14ac:dyDescent="0.2">
      <c r="A76" s="284"/>
      <c r="B76" s="307"/>
      <c r="C76" s="105" t="s">
        <v>39</v>
      </c>
      <c r="D76" s="273" t="s">
        <v>344</v>
      </c>
      <c r="E76" s="273"/>
      <c r="F76" s="107">
        <v>63</v>
      </c>
      <c r="G76" s="192">
        <f>G77</f>
        <v>0</v>
      </c>
      <c r="H76" s="192">
        <f>H77</f>
        <v>0</v>
      </c>
      <c r="I76" s="192">
        <f>I77</f>
        <v>0</v>
      </c>
      <c r="J76" s="192">
        <f>J77</f>
        <v>0</v>
      </c>
      <c r="K76" s="192">
        <f t="shared" si="0"/>
        <v>0</v>
      </c>
      <c r="L76" s="192">
        <f t="shared" si="1"/>
        <v>0</v>
      </c>
      <c r="M76" s="192">
        <f t="shared" si="2"/>
        <v>0</v>
      </c>
      <c r="N76" s="192">
        <f>N77</f>
        <v>0</v>
      </c>
      <c r="O76" s="192">
        <f>O77</f>
        <v>0</v>
      </c>
      <c r="P76" s="192">
        <f>P77</f>
        <v>0</v>
      </c>
      <c r="Q76" s="192">
        <f t="shared" si="3"/>
        <v>0</v>
      </c>
      <c r="R76" s="192">
        <f>R77</f>
        <v>0</v>
      </c>
      <c r="S76" s="138">
        <f t="shared" si="4"/>
        <v>0</v>
      </c>
      <c r="T76" s="138">
        <f t="shared" si="5"/>
        <v>0</v>
      </c>
    </row>
    <row r="77" spans="1:20" ht="15.75" customHeight="1" x14ac:dyDescent="0.2">
      <c r="A77" s="284"/>
      <c r="B77" s="307"/>
      <c r="C77" s="105"/>
      <c r="D77" s="273" t="s">
        <v>281</v>
      </c>
      <c r="E77" s="273"/>
      <c r="F77" s="107">
        <v>64</v>
      </c>
      <c r="G77" s="192">
        <f>G78+G79</f>
        <v>0</v>
      </c>
      <c r="H77" s="192">
        <f>H78+H79</f>
        <v>0</v>
      </c>
      <c r="I77" s="192">
        <f>I78+I79</f>
        <v>0</v>
      </c>
      <c r="J77" s="192">
        <f>J78+J79</f>
        <v>0</v>
      </c>
      <c r="K77" s="192">
        <f t="shared" si="0"/>
        <v>0</v>
      </c>
      <c r="L77" s="192">
        <f t="shared" si="1"/>
        <v>0</v>
      </c>
      <c r="M77" s="192">
        <f t="shared" si="2"/>
        <v>0</v>
      </c>
      <c r="N77" s="192">
        <f>N78+N79</f>
        <v>0</v>
      </c>
      <c r="O77" s="192">
        <f>O78+O79</f>
        <v>0</v>
      </c>
      <c r="P77" s="192">
        <f>P78+P79</f>
        <v>0</v>
      </c>
      <c r="Q77" s="192">
        <f t="shared" si="3"/>
        <v>0</v>
      </c>
      <c r="R77" s="192">
        <f>R78+R79</f>
        <v>0</v>
      </c>
      <c r="S77" s="138">
        <f t="shared" si="4"/>
        <v>0</v>
      </c>
      <c r="T77" s="138">
        <f t="shared" si="5"/>
        <v>0</v>
      </c>
    </row>
    <row r="78" spans="1:20" ht="13.5" customHeight="1" x14ac:dyDescent="0.2">
      <c r="A78" s="284"/>
      <c r="B78" s="307"/>
      <c r="C78" s="105"/>
      <c r="D78" s="287" t="s">
        <v>90</v>
      </c>
      <c r="E78" s="287"/>
      <c r="F78" s="107">
        <v>65</v>
      </c>
      <c r="G78" s="108">
        <v>0</v>
      </c>
      <c r="H78" s="108">
        <v>0</v>
      </c>
      <c r="I78" s="108">
        <v>0</v>
      </c>
      <c r="J78" s="108">
        <v>0</v>
      </c>
      <c r="K78" s="192">
        <f t="shared" ref="K78:K141" si="6">N78</f>
        <v>0</v>
      </c>
      <c r="L78" s="192">
        <f t="shared" ref="L78:L141" si="7">N78+O78</f>
        <v>0</v>
      </c>
      <c r="M78" s="192">
        <f t="shared" ref="M78:M141" si="8">N78+O78+P78</f>
        <v>0</v>
      </c>
      <c r="N78" s="108">
        <v>0</v>
      </c>
      <c r="O78" s="108">
        <v>0</v>
      </c>
      <c r="P78" s="108">
        <v>0</v>
      </c>
      <c r="Q78" s="192">
        <f t="shared" ref="Q78:Q141" si="9">R78-N78-O78-P78</f>
        <v>0</v>
      </c>
      <c r="R78" s="108">
        <v>0</v>
      </c>
      <c r="S78" s="138">
        <f t="shared" ref="S78:S141" si="10">IF(J78&gt;0,R78/J78,0)*100</f>
        <v>0</v>
      </c>
      <c r="T78" s="138">
        <f t="shared" ref="T78:T141" si="11">IF(G78&gt;0,J78/G78,0)*100</f>
        <v>0</v>
      </c>
    </row>
    <row r="79" spans="1:20" ht="12.75" customHeight="1" x14ac:dyDescent="0.2">
      <c r="A79" s="284"/>
      <c r="B79" s="307"/>
      <c r="C79" s="105"/>
      <c r="D79" s="287" t="s">
        <v>91</v>
      </c>
      <c r="E79" s="287"/>
      <c r="F79" s="107">
        <v>66</v>
      </c>
      <c r="G79" s="108">
        <v>0</v>
      </c>
      <c r="H79" s="108"/>
      <c r="I79" s="108"/>
      <c r="J79" s="108"/>
      <c r="K79" s="192">
        <f t="shared" si="6"/>
        <v>0</v>
      </c>
      <c r="L79" s="192">
        <f t="shared" si="7"/>
        <v>0</v>
      </c>
      <c r="M79" s="192">
        <f t="shared" si="8"/>
        <v>0</v>
      </c>
      <c r="N79" s="108"/>
      <c r="O79" s="108"/>
      <c r="P79" s="108"/>
      <c r="Q79" s="192">
        <f t="shared" si="9"/>
        <v>0</v>
      </c>
      <c r="R79" s="108"/>
      <c r="S79" s="138">
        <f t="shared" si="10"/>
        <v>0</v>
      </c>
      <c r="T79" s="138">
        <f t="shared" si="11"/>
        <v>0</v>
      </c>
    </row>
    <row r="80" spans="1:20" ht="15.75" customHeight="1" x14ac:dyDescent="0.2">
      <c r="A80" s="284"/>
      <c r="B80" s="307"/>
      <c r="C80" s="105" t="s">
        <v>40</v>
      </c>
      <c r="D80" s="273" t="s">
        <v>149</v>
      </c>
      <c r="E80" s="273"/>
      <c r="F80" s="107">
        <v>67</v>
      </c>
      <c r="G80" s="108">
        <v>860</v>
      </c>
      <c r="H80" s="108">
        <v>0</v>
      </c>
      <c r="I80" s="108">
        <v>1000</v>
      </c>
      <c r="J80" s="108">
        <v>1248</v>
      </c>
      <c r="K80" s="192">
        <f t="shared" si="6"/>
        <v>328</v>
      </c>
      <c r="L80" s="192">
        <f t="shared" si="7"/>
        <v>576</v>
      </c>
      <c r="M80" s="192">
        <f t="shared" si="8"/>
        <v>1076</v>
      </c>
      <c r="N80" s="108">
        <v>328</v>
      </c>
      <c r="O80" s="108">
        <f>576-N80</f>
        <v>248</v>
      </c>
      <c r="P80" s="108">
        <v>500</v>
      </c>
      <c r="Q80" s="192">
        <f t="shared" si="9"/>
        <v>424</v>
      </c>
      <c r="R80" s="108">
        <v>1500</v>
      </c>
      <c r="S80" s="138">
        <f t="shared" si="10"/>
        <v>120.19230769230769</v>
      </c>
      <c r="T80" s="138">
        <f t="shared" si="11"/>
        <v>145.11627906976744</v>
      </c>
    </row>
    <row r="81" spans="1:20" ht="14.25" customHeight="1" x14ac:dyDescent="0.2">
      <c r="A81" s="284"/>
      <c r="B81" s="307"/>
      <c r="C81" s="105" t="s">
        <v>42</v>
      </c>
      <c r="D81" s="273" t="s">
        <v>150</v>
      </c>
      <c r="E81" s="273"/>
      <c r="F81" s="107">
        <v>68</v>
      </c>
      <c r="G81" s="108">
        <v>1874</v>
      </c>
      <c r="H81" s="108">
        <v>0</v>
      </c>
      <c r="I81" s="108">
        <v>5000</v>
      </c>
      <c r="J81" s="108">
        <v>2571</v>
      </c>
      <c r="K81" s="192">
        <f t="shared" si="6"/>
        <v>688</v>
      </c>
      <c r="L81" s="192">
        <f t="shared" si="7"/>
        <v>1453</v>
      </c>
      <c r="M81" s="192">
        <f t="shared" si="8"/>
        <v>2703</v>
      </c>
      <c r="N81" s="108">
        <v>688</v>
      </c>
      <c r="O81" s="108">
        <f>1453-N81</f>
        <v>765</v>
      </c>
      <c r="P81" s="108">
        <v>1250</v>
      </c>
      <c r="Q81" s="192">
        <f t="shared" si="9"/>
        <v>2297</v>
      </c>
      <c r="R81" s="108">
        <v>5000</v>
      </c>
      <c r="S81" s="138">
        <f t="shared" si="10"/>
        <v>194.47685725398679</v>
      </c>
      <c r="T81" s="138">
        <f t="shared" si="11"/>
        <v>137.19316969050161</v>
      </c>
    </row>
    <row r="82" spans="1:20" ht="26.25" customHeight="1" x14ac:dyDescent="0.2">
      <c r="A82" s="284"/>
      <c r="B82" s="307"/>
      <c r="C82" s="105" t="s">
        <v>43</v>
      </c>
      <c r="D82" s="273" t="s">
        <v>245</v>
      </c>
      <c r="E82" s="273"/>
      <c r="F82" s="107">
        <v>69</v>
      </c>
      <c r="G82" s="192">
        <f>G83+G84+G85+G86+G88+G89+G90</f>
        <v>0</v>
      </c>
      <c r="H82" s="192">
        <f>H83+H84+H85+H86+H88+H89+H90</f>
        <v>0</v>
      </c>
      <c r="I82" s="192">
        <f>I83+I84+I85+I86+I88+I89+I90</f>
        <v>0</v>
      </c>
      <c r="J82" s="192">
        <f>J83+J84+J85+J86+J88+J89+J90</f>
        <v>0</v>
      </c>
      <c r="K82" s="192">
        <f t="shared" si="6"/>
        <v>0</v>
      </c>
      <c r="L82" s="192">
        <f t="shared" si="7"/>
        <v>2854</v>
      </c>
      <c r="M82" s="192">
        <f t="shared" si="8"/>
        <v>2854</v>
      </c>
      <c r="N82" s="192">
        <f>N83+N84+N85+N86+N88+N89+N90</f>
        <v>0</v>
      </c>
      <c r="O82" s="192">
        <f>O83+O84+O85+O86+O88+O89+O90</f>
        <v>2854</v>
      </c>
      <c r="P82" s="192">
        <f>P83+P84+P85+P86+P88+P89+P90</f>
        <v>0</v>
      </c>
      <c r="Q82" s="192">
        <f t="shared" si="9"/>
        <v>12146</v>
      </c>
      <c r="R82" s="192">
        <f>R83+R84+R85+R86+R88+R89+R90</f>
        <v>15000</v>
      </c>
      <c r="S82" s="138">
        <f t="shared" si="10"/>
        <v>0</v>
      </c>
      <c r="T82" s="138">
        <f t="shared" si="11"/>
        <v>0</v>
      </c>
    </row>
    <row r="83" spans="1:20" ht="15" customHeight="1" x14ac:dyDescent="0.2">
      <c r="A83" s="284"/>
      <c r="B83" s="307"/>
      <c r="C83" s="105"/>
      <c r="D83" s="106" t="s">
        <v>151</v>
      </c>
      <c r="E83" s="106" t="s">
        <v>86</v>
      </c>
      <c r="F83" s="107">
        <v>70</v>
      </c>
      <c r="G83" s="108">
        <v>0</v>
      </c>
      <c r="H83" s="108">
        <v>0</v>
      </c>
      <c r="I83" s="108">
        <v>0</v>
      </c>
      <c r="J83" s="108">
        <v>0</v>
      </c>
      <c r="K83" s="192">
        <f t="shared" si="6"/>
        <v>0</v>
      </c>
      <c r="L83" s="192">
        <f t="shared" si="7"/>
        <v>0</v>
      </c>
      <c r="M83" s="192">
        <f t="shared" si="8"/>
        <v>0</v>
      </c>
      <c r="N83" s="108">
        <v>0</v>
      </c>
      <c r="O83" s="108">
        <v>0</v>
      </c>
      <c r="P83" s="108">
        <v>0</v>
      </c>
      <c r="Q83" s="192">
        <f t="shared" si="9"/>
        <v>0</v>
      </c>
      <c r="R83" s="108">
        <v>0</v>
      </c>
      <c r="S83" s="138">
        <f t="shared" si="10"/>
        <v>0</v>
      </c>
      <c r="T83" s="138">
        <f t="shared" si="11"/>
        <v>0</v>
      </c>
    </row>
    <row r="84" spans="1:20" ht="27.75" customHeight="1" x14ac:dyDescent="0.2">
      <c r="A84" s="284"/>
      <c r="B84" s="307"/>
      <c r="C84" s="105"/>
      <c r="D84" s="106" t="s">
        <v>152</v>
      </c>
      <c r="E84" s="106" t="s">
        <v>244</v>
      </c>
      <c r="F84" s="107">
        <v>71</v>
      </c>
      <c r="G84" s="108">
        <v>0</v>
      </c>
      <c r="H84" s="108">
        <v>0</v>
      </c>
      <c r="I84" s="108">
        <v>0</v>
      </c>
      <c r="J84" s="108">
        <v>0</v>
      </c>
      <c r="K84" s="192">
        <f t="shared" si="6"/>
        <v>0</v>
      </c>
      <c r="L84" s="192">
        <f t="shared" si="7"/>
        <v>0</v>
      </c>
      <c r="M84" s="192">
        <f t="shared" si="8"/>
        <v>0</v>
      </c>
      <c r="N84" s="108">
        <v>0</v>
      </c>
      <c r="O84" s="108">
        <v>0</v>
      </c>
      <c r="P84" s="108">
        <v>0</v>
      </c>
      <c r="Q84" s="192">
        <f t="shared" si="9"/>
        <v>0</v>
      </c>
      <c r="R84" s="108">
        <v>0</v>
      </c>
      <c r="S84" s="138">
        <f t="shared" si="10"/>
        <v>0</v>
      </c>
      <c r="T84" s="138">
        <f t="shared" si="11"/>
        <v>0</v>
      </c>
    </row>
    <row r="85" spans="1:20" ht="15.75" customHeight="1" x14ac:dyDescent="0.2">
      <c r="A85" s="284"/>
      <c r="B85" s="307"/>
      <c r="C85" s="105"/>
      <c r="D85" s="106" t="s">
        <v>153</v>
      </c>
      <c r="E85" s="106" t="s">
        <v>88</v>
      </c>
      <c r="F85" s="107">
        <v>72</v>
      </c>
      <c r="G85" s="108">
        <v>0</v>
      </c>
      <c r="H85" s="108">
        <v>0</v>
      </c>
      <c r="I85" s="108">
        <v>0</v>
      </c>
      <c r="J85" s="108">
        <v>0</v>
      </c>
      <c r="K85" s="192">
        <f t="shared" si="6"/>
        <v>0</v>
      </c>
      <c r="L85" s="192">
        <f t="shared" si="7"/>
        <v>2854</v>
      </c>
      <c r="M85" s="192">
        <f t="shared" si="8"/>
        <v>2854</v>
      </c>
      <c r="N85" s="108">
        <v>0</v>
      </c>
      <c r="O85" s="108">
        <v>2854</v>
      </c>
      <c r="P85" s="108">
        <v>0</v>
      </c>
      <c r="Q85" s="192">
        <f t="shared" si="9"/>
        <v>12146</v>
      </c>
      <c r="R85" s="108">
        <v>15000</v>
      </c>
      <c r="S85" s="138">
        <f t="shared" si="10"/>
        <v>0</v>
      </c>
      <c r="T85" s="138">
        <f t="shared" si="11"/>
        <v>0</v>
      </c>
    </row>
    <row r="86" spans="1:20" ht="27.75" customHeight="1" x14ac:dyDescent="0.2">
      <c r="A86" s="284"/>
      <c r="B86" s="307"/>
      <c r="C86" s="105"/>
      <c r="D86" s="106" t="s">
        <v>154</v>
      </c>
      <c r="E86" s="106" t="s">
        <v>89</v>
      </c>
      <c r="F86" s="107">
        <v>73</v>
      </c>
      <c r="G86" s="108">
        <v>0</v>
      </c>
      <c r="H86" s="108">
        <v>0</v>
      </c>
      <c r="I86" s="108">
        <v>0</v>
      </c>
      <c r="J86" s="108">
        <v>0</v>
      </c>
      <c r="K86" s="192">
        <f t="shared" si="6"/>
        <v>0</v>
      </c>
      <c r="L86" s="192">
        <f t="shared" si="7"/>
        <v>0</v>
      </c>
      <c r="M86" s="192">
        <f t="shared" si="8"/>
        <v>0</v>
      </c>
      <c r="N86" s="108">
        <v>0</v>
      </c>
      <c r="O86" s="108">
        <v>0</v>
      </c>
      <c r="P86" s="108">
        <v>0</v>
      </c>
      <c r="Q86" s="192">
        <f t="shared" si="9"/>
        <v>0</v>
      </c>
      <c r="R86" s="108">
        <v>0</v>
      </c>
      <c r="S86" s="138">
        <f t="shared" si="10"/>
        <v>0</v>
      </c>
      <c r="T86" s="138">
        <f t="shared" si="11"/>
        <v>0</v>
      </c>
    </row>
    <row r="87" spans="1:20" x14ac:dyDescent="0.2">
      <c r="A87" s="284"/>
      <c r="B87" s="307"/>
      <c r="C87" s="105"/>
      <c r="D87" s="106"/>
      <c r="E87" s="106" t="s">
        <v>345</v>
      </c>
      <c r="F87" s="107">
        <v>74</v>
      </c>
      <c r="G87" s="108">
        <v>0</v>
      </c>
      <c r="H87" s="108">
        <v>0</v>
      </c>
      <c r="I87" s="108">
        <v>0</v>
      </c>
      <c r="J87" s="108">
        <v>0</v>
      </c>
      <c r="K87" s="192">
        <f t="shared" si="6"/>
        <v>0</v>
      </c>
      <c r="L87" s="192">
        <f t="shared" si="7"/>
        <v>0</v>
      </c>
      <c r="M87" s="192">
        <f t="shared" si="8"/>
        <v>0</v>
      </c>
      <c r="N87" s="108">
        <v>0</v>
      </c>
      <c r="O87" s="108">
        <v>0</v>
      </c>
      <c r="P87" s="108">
        <v>0</v>
      </c>
      <c r="Q87" s="192">
        <f t="shared" si="9"/>
        <v>0</v>
      </c>
      <c r="R87" s="108">
        <v>0</v>
      </c>
      <c r="S87" s="138">
        <f t="shared" si="10"/>
        <v>0</v>
      </c>
      <c r="T87" s="138">
        <f t="shared" si="11"/>
        <v>0</v>
      </c>
    </row>
    <row r="88" spans="1:20" ht="16.5" customHeight="1" x14ac:dyDescent="0.2">
      <c r="A88" s="284"/>
      <c r="B88" s="307"/>
      <c r="C88" s="105"/>
      <c r="D88" s="106" t="s">
        <v>155</v>
      </c>
      <c r="E88" s="106" t="s">
        <v>158</v>
      </c>
      <c r="F88" s="107">
        <v>75</v>
      </c>
      <c r="G88" s="108">
        <v>0</v>
      </c>
      <c r="H88" s="108">
        <v>0</v>
      </c>
      <c r="I88" s="108">
        <v>0</v>
      </c>
      <c r="J88" s="108">
        <v>0</v>
      </c>
      <c r="K88" s="192">
        <f t="shared" si="6"/>
        <v>0</v>
      </c>
      <c r="L88" s="192">
        <f t="shared" si="7"/>
        <v>0</v>
      </c>
      <c r="M88" s="192">
        <f t="shared" si="8"/>
        <v>0</v>
      </c>
      <c r="N88" s="108">
        <v>0</v>
      </c>
      <c r="O88" s="108">
        <v>0</v>
      </c>
      <c r="P88" s="108">
        <v>0</v>
      </c>
      <c r="Q88" s="192">
        <f t="shared" si="9"/>
        <v>0</v>
      </c>
      <c r="R88" s="108">
        <v>0</v>
      </c>
      <c r="S88" s="138">
        <f t="shared" si="10"/>
        <v>0</v>
      </c>
      <c r="T88" s="138">
        <f t="shared" si="11"/>
        <v>0</v>
      </c>
    </row>
    <row r="89" spans="1:20" ht="39" customHeight="1" x14ac:dyDescent="0.2">
      <c r="A89" s="284"/>
      <c r="B89" s="307"/>
      <c r="C89" s="105"/>
      <c r="D89" s="106" t="s">
        <v>156</v>
      </c>
      <c r="E89" s="106" t="s">
        <v>248</v>
      </c>
      <c r="F89" s="107">
        <v>76</v>
      </c>
      <c r="G89" s="108">
        <v>0</v>
      </c>
      <c r="H89" s="108">
        <v>0</v>
      </c>
      <c r="I89" s="108">
        <v>0</v>
      </c>
      <c r="J89" s="108">
        <v>0</v>
      </c>
      <c r="K89" s="192">
        <f t="shared" si="6"/>
        <v>0</v>
      </c>
      <c r="L89" s="192">
        <f t="shared" si="7"/>
        <v>0</v>
      </c>
      <c r="M89" s="192">
        <f t="shared" si="8"/>
        <v>0</v>
      </c>
      <c r="N89" s="108">
        <v>0</v>
      </c>
      <c r="O89" s="108">
        <v>0</v>
      </c>
      <c r="P89" s="108">
        <v>0</v>
      </c>
      <c r="Q89" s="192">
        <f t="shared" si="9"/>
        <v>0</v>
      </c>
      <c r="R89" s="108">
        <v>0</v>
      </c>
      <c r="S89" s="138">
        <f t="shared" si="10"/>
        <v>0</v>
      </c>
      <c r="T89" s="138">
        <f t="shared" si="11"/>
        <v>0</v>
      </c>
    </row>
    <row r="90" spans="1:20" ht="25.5" x14ac:dyDescent="0.2">
      <c r="A90" s="284"/>
      <c r="B90" s="307"/>
      <c r="C90" s="105"/>
      <c r="D90" s="106" t="s">
        <v>157</v>
      </c>
      <c r="E90" s="106" t="s">
        <v>159</v>
      </c>
      <c r="F90" s="107">
        <v>77</v>
      </c>
      <c r="G90" s="108">
        <v>0</v>
      </c>
      <c r="H90" s="108">
        <v>0</v>
      </c>
      <c r="I90" s="108">
        <v>0</v>
      </c>
      <c r="J90" s="108">
        <v>0</v>
      </c>
      <c r="K90" s="192">
        <f t="shared" si="6"/>
        <v>0</v>
      </c>
      <c r="L90" s="192">
        <f t="shared" si="7"/>
        <v>0</v>
      </c>
      <c r="M90" s="192">
        <f t="shared" si="8"/>
        <v>0</v>
      </c>
      <c r="N90" s="108">
        <v>0</v>
      </c>
      <c r="O90" s="108">
        <v>0</v>
      </c>
      <c r="P90" s="108">
        <v>0</v>
      </c>
      <c r="Q90" s="192">
        <f t="shared" si="9"/>
        <v>0</v>
      </c>
      <c r="R90" s="108">
        <v>0</v>
      </c>
      <c r="S90" s="138">
        <f t="shared" si="10"/>
        <v>0</v>
      </c>
      <c r="T90" s="138">
        <f t="shared" si="11"/>
        <v>0</v>
      </c>
    </row>
    <row r="91" spans="1:20" ht="13.5" customHeight="1" x14ac:dyDescent="0.2">
      <c r="A91" s="284"/>
      <c r="B91" s="307"/>
      <c r="C91" s="105" t="s">
        <v>87</v>
      </c>
      <c r="D91" s="273" t="s">
        <v>46</v>
      </c>
      <c r="E91" s="273"/>
      <c r="F91" s="107">
        <v>78</v>
      </c>
      <c r="G91" s="108">
        <v>29227</v>
      </c>
      <c r="H91" s="108">
        <v>0</v>
      </c>
      <c r="I91" s="108">
        <v>40000</v>
      </c>
      <c r="J91" s="108">
        <v>27468</v>
      </c>
      <c r="K91" s="192">
        <f t="shared" si="6"/>
        <v>8267</v>
      </c>
      <c r="L91" s="192">
        <f t="shared" si="7"/>
        <v>19139</v>
      </c>
      <c r="M91" s="192">
        <f t="shared" si="8"/>
        <v>29139</v>
      </c>
      <c r="N91" s="108">
        <v>8267</v>
      </c>
      <c r="O91" s="108">
        <f>19137-N91+2</f>
        <v>10872</v>
      </c>
      <c r="P91" s="108">
        <v>10000</v>
      </c>
      <c r="Q91" s="192">
        <f t="shared" si="9"/>
        <v>10861</v>
      </c>
      <c r="R91" s="108">
        <v>40000</v>
      </c>
      <c r="S91" s="138">
        <f t="shared" si="10"/>
        <v>145.623998835008</v>
      </c>
      <c r="T91" s="138">
        <f t="shared" si="11"/>
        <v>93.981592363225786</v>
      </c>
    </row>
    <row r="92" spans="1:20" ht="30" customHeight="1" x14ac:dyDescent="0.2">
      <c r="A92" s="284"/>
      <c r="B92" s="307"/>
      <c r="C92" s="288" t="s">
        <v>282</v>
      </c>
      <c r="D92" s="288"/>
      <c r="E92" s="288"/>
      <c r="F92" s="107">
        <v>79</v>
      </c>
      <c r="G92" s="192">
        <f>G93+G94+G95+G96+G97+G98</f>
        <v>662</v>
      </c>
      <c r="H92" s="192">
        <f>H93+H94+H95+H96+H97+H98</f>
        <v>0</v>
      </c>
      <c r="I92" s="192">
        <f>I93+I94+I95+I96+I97+I98</f>
        <v>500</v>
      </c>
      <c r="J92" s="192">
        <f>J93+J94+J95+J96+J97+J98</f>
        <v>5203</v>
      </c>
      <c r="K92" s="192">
        <f t="shared" si="6"/>
        <v>324</v>
      </c>
      <c r="L92" s="192">
        <f t="shared" si="7"/>
        <v>324</v>
      </c>
      <c r="M92" s="192">
        <f t="shared" si="8"/>
        <v>324</v>
      </c>
      <c r="N92" s="192">
        <f>N93+N94+N95+N96+N97+N98</f>
        <v>324</v>
      </c>
      <c r="O92" s="192">
        <f>O93+O94+O95+O96+O97+O98</f>
        <v>0</v>
      </c>
      <c r="P92" s="192">
        <f>P93+P94+P95+P96+P97+P98</f>
        <v>0</v>
      </c>
      <c r="Q92" s="192">
        <f t="shared" si="9"/>
        <v>676</v>
      </c>
      <c r="R92" s="192">
        <f>R93+R94+R95+R96+R97+R98</f>
        <v>1000</v>
      </c>
      <c r="S92" s="138">
        <f t="shared" si="10"/>
        <v>19.219680953296177</v>
      </c>
      <c r="T92" s="138">
        <f t="shared" si="11"/>
        <v>785.95166163141994</v>
      </c>
    </row>
    <row r="93" spans="1:20" ht="24.75" customHeight="1" x14ac:dyDescent="0.2">
      <c r="A93" s="284"/>
      <c r="B93" s="307"/>
      <c r="C93" s="105" t="s">
        <v>27</v>
      </c>
      <c r="D93" s="270" t="s">
        <v>104</v>
      </c>
      <c r="E93" s="271"/>
      <c r="F93" s="107">
        <v>80</v>
      </c>
      <c r="G93" s="108">
        <v>0</v>
      </c>
      <c r="H93" s="108">
        <v>0</v>
      </c>
      <c r="I93" s="108">
        <v>0</v>
      </c>
      <c r="J93" s="108">
        <v>0</v>
      </c>
      <c r="K93" s="192">
        <f t="shared" si="6"/>
        <v>0</v>
      </c>
      <c r="L93" s="192">
        <f t="shared" si="7"/>
        <v>0</v>
      </c>
      <c r="M93" s="192">
        <f t="shared" si="8"/>
        <v>0</v>
      </c>
      <c r="N93" s="108">
        <v>0</v>
      </c>
      <c r="O93" s="108">
        <v>0</v>
      </c>
      <c r="P93" s="108">
        <v>0</v>
      </c>
      <c r="Q93" s="192">
        <f t="shared" si="9"/>
        <v>0</v>
      </c>
      <c r="R93" s="108">
        <v>0</v>
      </c>
      <c r="S93" s="138">
        <f t="shared" si="10"/>
        <v>0</v>
      </c>
      <c r="T93" s="138">
        <f t="shared" si="11"/>
        <v>0</v>
      </c>
    </row>
    <row r="94" spans="1:20" ht="27" customHeight="1" x14ac:dyDescent="0.2">
      <c r="A94" s="284"/>
      <c r="B94" s="307"/>
      <c r="C94" s="105" t="s">
        <v>28</v>
      </c>
      <c r="D94" s="270" t="s">
        <v>105</v>
      </c>
      <c r="E94" s="271"/>
      <c r="F94" s="107">
        <v>81</v>
      </c>
      <c r="G94" s="108">
        <v>0</v>
      </c>
      <c r="H94" s="108">
        <v>0</v>
      </c>
      <c r="I94" s="108">
        <v>0</v>
      </c>
      <c r="J94" s="108">
        <v>0</v>
      </c>
      <c r="K94" s="192">
        <f t="shared" si="6"/>
        <v>0</v>
      </c>
      <c r="L94" s="192">
        <f t="shared" si="7"/>
        <v>0</v>
      </c>
      <c r="M94" s="192">
        <f t="shared" si="8"/>
        <v>0</v>
      </c>
      <c r="N94" s="108">
        <v>0</v>
      </c>
      <c r="O94" s="108">
        <v>0</v>
      </c>
      <c r="P94" s="108">
        <v>0</v>
      </c>
      <c r="Q94" s="192">
        <f t="shared" si="9"/>
        <v>0</v>
      </c>
      <c r="R94" s="108">
        <v>0</v>
      </c>
      <c r="S94" s="138">
        <f t="shared" si="10"/>
        <v>0</v>
      </c>
      <c r="T94" s="138">
        <f t="shared" si="11"/>
        <v>0</v>
      </c>
    </row>
    <row r="95" spans="1:20" ht="15" customHeight="1" x14ac:dyDescent="0.2">
      <c r="A95" s="284"/>
      <c r="B95" s="307"/>
      <c r="C95" s="105" t="s">
        <v>30</v>
      </c>
      <c r="D95" s="270" t="s">
        <v>106</v>
      </c>
      <c r="E95" s="271"/>
      <c r="F95" s="107">
        <v>82</v>
      </c>
      <c r="G95" s="108"/>
      <c r="H95" s="108">
        <v>0</v>
      </c>
      <c r="I95" s="108"/>
      <c r="J95" s="108"/>
      <c r="K95" s="192">
        <f t="shared" si="6"/>
        <v>0</v>
      </c>
      <c r="L95" s="192">
        <f t="shared" si="7"/>
        <v>0</v>
      </c>
      <c r="M95" s="192">
        <f t="shared" si="8"/>
        <v>0</v>
      </c>
      <c r="N95" s="108"/>
      <c r="O95" s="108"/>
      <c r="P95" s="108"/>
      <c r="Q95" s="192">
        <f t="shared" si="9"/>
        <v>0</v>
      </c>
      <c r="R95" s="108"/>
      <c r="S95" s="138">
        <f t="shared" si="10"/>
        <v>0</v>
      </c>
      <c r="T95" s="138">
        <f t="shared" si="11"/>
        <v>0</v>
      </c>
    </row>
    <row r="96" spans="1:20" ht="15" customHeight="1" x14ac:dyDescent="0.2">
      <c r="A96" s="284"/>
      <c r="B96" s="307"/>
      <c r="C96" s="105" t="s">
        <v>32</v>
      </c>
      <c r="D96" s="270" t="s">
        <v>257</v>
      </c>
      <c r="E96" s="271"/>
      <c r="F96" s="107">
        <v>83</v>
      </c>
      <c r="G96" s="108"/>
      <c r="H96" s="108"/>
      <c r="I96" s="108"/>
      <c r="J96" s="108"/>
      <c r="K96" s="192">
        <f t="shared" si="6"/>
        <v>0</v>
      </c>
      <c r="L96" s="192">
        <f t="shared" si="7"/>
        <v>0</v>
      </c>
      <c r="M96" s="192">
        <f t="shared" si="8"/>
        <v>0</v>
      </c>
      <c r="N96" s="108"/>
      <c r="O96" s="108"/>
      <c r="P96" s="108"/>
      <c r="Q96" s="192">
        <f t="shared" si="9"/>
        <v>0</v>
      </c>
      <c r="R96" s="108"/>
      <c r="S96" s="138">
        <f t="shared" si="10"/>
        <v>0</v>
      </c>
      <c r="T96" s="138">
        <f t="shared" si="11"/>
        <v>0</v>
      </c>
    </row>
    <row r="97" spans="1:20" ht="15" customHeight="1" x14ac:dyDescent="0.2">
      <c r="A97" s="284"/>
      <c r="B97" s="307"/>
      <c r="C97" s="105" t="s">
        <v>33</v>
      </c>
      <c r="D97" s="270" t="s">
        <v>107</v>
      </c>
      <c r="E97" s="271"/>
      <c r="F97" s="107">
        <v>84</v>
      </c>
      <c r="G97" s="108"/>
      <c r="H97" s="108"/>
      <c r="I97" s="108"/>
      <c r="J97" s="108"/>
      <c r="K97" s="192">
        <f t="shared" si="6"/>
        <v>0</v>
      </c>
      <c r="L97" s="192">
        <f t="shared" si="7"/>
        <v>0</v>
      </c>
      <c r="M97" s="192">
        <f t="shared" si="8"/>
        <v>0</v>
      </c>
      <c r="N97" s="108"/>
      <c r="O97" s="108"/>
      <c r="P97" s="108"/>
      <c r="Q97" s="192">
        <f t="shared" si="9"/>
        <v>0</v>
      </c>
      <c r="R97" s="108"/>
      <c r="S97" s="138">
        <f t="shared" si="10"/>
        <v>0</v>
      </c>
      <c r="T97" s="138">
        <f t="shared" si="11"/>
        <v>0</v>
      </c>
    </row>
    <row r="98" spans="1:20" ht="15" customHeight="1" x14ac:dyDescent="0.2">
      <c r="A98" s="284"/>
      <c r="B98" s="307"/>
      <c r="C98" s="105" t="s">
        <v>39</v>
      </c>
      <c r="D98" s="270" t="s">
        <v>123</v>
      </c>
      <c r="E98" s="271"/>
      <c r="F98" s="107">
        <v>85</v>
      </c>
      <c r="G98" s="108">
        <v>662</v>
      </c>
      <c r="H98" s="108">
        <v>0</v>
      </c>
      <c r="I98" s="108">
        <v>500</v>
      </c>
      <c r="J98" s="108">
        <v>5203</v>
      </c>
      <c r="K98" s="192">
        <f t="shared" si="6"/>
        <v>324</v>
      </c>
      <c r="L98" s="192">
        <f t="shared" si="7"/>
        <v>324</v>
      </c>
      <c r="M98" s="192">
        <f t="shared" si="8"/>
        <v>324</v>
      </c>
      <c r="N98" s="108">
        <v>324</v>
      </c>
      <c r="O98" s="108">
        <v>0</v>
      </c>
      <c r="P98" s="108">
        <v>0</v>
      </c>
      <c r="Q98" s="192">
        <f t="shared" si="9"/>
        <v>676</v>
      </c>
      <c r="R98" s="108">
        <v>1000</v>
      </c>
      <c r="S98" s="138">
        <f t="shared" si="10"/>
        <v>19.219680953296177</v>
      </c>
      <c r="T98" s="138">
        <f t="shared" si="11"/>
        <v>785.95166163141994</v>
      </c>
    </row>
    <row r="99" spans="1:20" ht="28.5" customHeight="1" x14ac:dyDescent="0.2">
      <c r="A99" s="284"/>
      <c r="B99" s="307"/>
      <c r="C99" s="274" t="s">
        <v>346</v>
      </c>
      <c r="D99" s="275"/>
      <c r="E99" s="276"/>
      <c r="F99" s="107">
        <v>86</v>
      </c>
      <c r="G99" s="192">
        <f>G100+G113+G117+G126</f>
        <v>2824000</v>
      </c>
      <c r="H99" s="192">
        <f>H100+H113+H117+H126</f>
        <v>0</v>
      </c>
      <c r="I99" s="192">
        <f>I100+I113+I117+I126</f>
        <v>3804000</v>
      </c>
      <c r="J99" s="192">
        <f>J100+J113+J117+J126</f>
        <v>4127506</v>
      </c>
      <c r="K99" s="192">
        <f t="shared" si="6"/>
        <v>1148660</v>
      </c>
      <c r="L99" s="192">
        <f t="shared" si="7"/>
        <v>2464243</v>
      </c>
      <c r="M99" s="192">
        <f t="shared" si="8"/>
        <v>3882125</v>
      </c>
      <c r="N99" s="192">
        <f>N100+N113+N117+N126</f>
        <v>1148660</v>
      </c>
      <c r="O99" s="192">
        <f>O100+O113+O117+O126</f>
        <v>1315583</v>
      </c>
      <c r="P99" s="192">
        <f>P100+P113+P117+P126</f>
        <v>1417882</v>
      </c>
      <c r="Q99" s="192">
        <f t="shared" si="9"/>
        <v>1822315</v>
      </c>
      <c r="R99" s="192">
        <f>R100+R113+R117+R126</f>
        <v>5704440</v>
      </c>
      <c r="S99" s="138">
        <f t="shared" si="10"/>
        <v>138.20549261466851</v>
      </c>
      <c r="T99" s="138">
        <f t="shared" si="11"/>
        <v>146.15814447592069</v>
      </c>
    </row>
    <row r="100" spans="1:20" x14ac:dyDescent="0.2">
      <c r="A100" s="284"/>
      <c r="B100" s="307"/>
      <c r="C100" s="105" t="s">
        <v>258</v>
      </c>
      <c r="D100" s="274" t="s">
        <v>285</v>
      </c>
      <c r="E100" s="276"/>
      <c r="F100" s="107">
        <v>87</v>
      </c>
      <c r="G100" s="192">
        <f>G101+G105</f>
        <v>2269381</v>
      </c>
      <c r="H100" s="192">
        <f>H101+H105</f>
        <v>0</v>
      </c>
      <c r="I100" s="192">
        <f>I101+I105</f>
        <v>3120000</v>
      </c>
      <c r="J100" s="192">
        <f>J101+J105</f>
        <v>3408732</v>
      </c>
      <c r="K100" s="192">
        <f t="shared" si="6"/>
        <v>948855</v>
      </c>
      <c r="L100" s="192">
        <f t="shared" si="7"/>
        <v>2046064</v>
      </c>
      <c r="M100" s="192">
        <f t="shared" si="8"/>
        <v>3229584</v>
      </c>
      <c r="N100" s="192">
        <f>N101+N105</f>
        <v>948855</v>
      </c>
      <c r="O100" s="192">
        <f>O101+O105</f>
        <v>1097209</v>
      </c>
      <c r="P100" s="192">
        <f>P101+P105</f>
        <v>1183520</v>
      </c>
      <c r="Q100" s="192">
        <f t="shared" si="9"/>
        <v>1522266</v>
      </c>
      <c r="R100" s="192">
        <f>R101+R105</f>
        <v>4751850</v>
      </c>
      <c r="S100" s="138">
        <f t="shared" si="10"/>
        <v>139.40227627164589</v>
      </c>
      <c r="T100" s="138">
        <f t="shared" si="11"/>
        <v>150.20536437028423</v>
      </c>
    </row>
    <row r="101" spans="1:20" ht="24.75" customHeight="1" x14ac:dyDescent="0.2">
      <c r="A101" s="284"/>
      <c r="B101" s="307"/>
      <c r="C101" s="105" t="s">
        <v>160</v>
      </c>
      <c r="D101" s="273" t="s">
        <v>286</v>
      </c>
      <c r="E101" s="273"/>
      <c r="F101" s="107">
        <v>88</v>
      </c>
      <c r="G101" s="192">
        <f>G102+G103+G104</f>
        <v>2063696</v>
      </c>
      <c r="H101" s="192">
        <f>H102+H103+H104</f>
        <v>0</v>
      </c>
      <c r="I101" s="192">
        <f>I102+I103+I104</f>
        <v>2940000</v>
      </c>
      <c r="J101" s="192">
        <f>J102+J103+J104</f>
        <v>3142109</v>
      </c>
      <c r="K101" s="192">
        <f t="shared" si="6"/>
        <v>872640</v>
      </c>
      <c r="L101" s="192">
        <f t="shared" si="7"/>
        <v>1826539</v>
      </c>
      <c r="M101" s="192">
        <f t="shared" si="8"/>
        <v>2863539</v>
      </c>
      <c r="N101" s="192">
        <f>N102+N103+N104</f>
        <v>872640</v>
      </c>
      <c r="O101" s="192">
        <f>O102+O103+O104</f>
        <v>953899</v>
      </c>
      <c r="P101" s="192">
        <f>P102+P103+P104</f>
        <v>1037000</v>
      </c>
      <c r="Q101" s="192">
        <f t="shared" si="9"/>
        <v>1351461</v>
      </c>
      <c r="R101" s="192">
        <f>R102+R103+R104</f>
        <v>4215000</v>
      </c>
      <c r="S101" s="138">
        <f t="shared" si="10"/>
        <v>134.1455691066096</v>
      </c>
      <c r="T101" s="138">
        <f t="shared" si="11"/>
        <v>152.25638853784668</v>
      </c>
    </row>
    <row r="102" spans="1:20" ht="15" customHeight="1" x14ac:dyDescent="0.2">
      <c r="A102" s="284"/>
      <c r="B102" s="307"/>
      <c r="C102" s="284"/>
      <c r="D102" s="273" t="s">
        <v>176</v>
      </c>
      <c r="E102" s="273"/>
      <c r="F102" s="107">
        <v>89</v>
      </c>
      <c r="G102" s="108">
        <v>2063696</v>
      </c>
      <c r="H102" s="108">
        <v>0</v>
      </c>
      <c r="I102" s="108">
        <v>2600000</v>
      </c>
      <c r="J102" s="108">
        <v>2924686</v>
      </c>
      <c r="K102" s="192">
        <f t="shared" si="6"/>
        <v>872640</v>
      </c>
      <c r="L102" s="192">
        <f t="shared" si="7"/>
        <v>1826539</v>
      </c>
      <c r="M102" s="192">
        <f t="shared" si="8"/>
        <v>2863539</v>
      </c>
      <c r="N102" s="108">
        <v>872640</v>
      </c>
      <c r="O102" s="108">
        <f>1826539-N102</f>
        <v>953899</v>
      </c>
      <c r="P102" s="108">
        <v>1037000</v>
      </c>
      <c r="Q102" s="192">
        <f t="shared" si="9"/>
        <v>1151461</v>
      </c>
      <c r="R102" s="108">
        <v>4015000</v>
      </c>
      <c r="S102" s="138">
        <f t="shared" si="10"/>
        <v>137.27969429880679</v>
      </c>
      <c r="T102" s="138">
        <f t="shared" si="11"/>
        <v>141.72077670354548</v>
      </c>
    </row>
    <row r="103" spans="1:20" ht="25.5" customHeight="1" x14ac:dyDescent="0.2">
      <c r="A103" s="284"/>
      <c r="B103" s="307"/>
      <c r="C103" s="284"/>
      <c r="D103" s="285" t="s">
        <v>192</v>
      </c>
      <c r="E103" s="286"/>
      <c r="F103" s="107">
        <v>90</v>
      </c>
      <c r="G103" s="108">
        <v>0</v>
      </c>
      <c r="H103" s="108">
        <v>0</v>
      </c>
      <c r="I103" s="108">
        <v>340000</v>
      </c>
      <c r="J103" s="108">
        <v>217423</v>
      </c>
      <c r="K103" s="192">
        <f t="shared" si="6"/>
        <v>0</v>
      </c>
      <c r="L103" s="192">
        <f t="shared" si="7"/>
        <v>0</v>
      </c>
      <c r="M103" s="192">
        <f t="shared" si="8"/>
        <v>0</v>
      </c>
      <c r="N103" s="108">
        <v>0</v>
      </c>
      <c r="O103" s="108">
        <v>0</v>
      </c>
      <c r="P103" s="108"/>
      <c r="Q103" s="192">
        <f t="shared" si="9"/>
        <v>200000</v>
      </c>
      <c r="R103" s="108">
        <v>200000</v>
      </c>
      <c r="S103" s="138">
        <f t="shared" si="10"/>
        <v>91.98658835541778</v>
      </c>
      <c r="T103" s="138">
        <f t="shared" si="11"/>
        <v>0</v>
      </c>
    </row>
    <row r="104" spans="1:20" ht="12.75" customHeight="1" x14ac:dyDescent="0.2">
      <c r="A104" s="284"/>
      <c r="B104" s="307"/>
      <c r="C104" s="284"/>
      <c r="D104" s="273" t="s">
        <v>177</v>
      </c>
      <c r="E104" s="273"/>
      <c r="F104" s="107">
        <v>91</v>
      </c>
      <c r="G104" s="108">
        <v>0</v>
      </c>
      <c r="H104" s="108">
        <v>0</v>
      </c>
      <c r="I104" s="108">
        <v>0</v>
      </c>
      <c r="J104" s="108">
        <v>0</v>
      </c>
      <c r="K104" s="192">
        <f t="shared" si="6"/>
        <v>0</v>
      </c>
      <c r="L104" s="192">
        <f t="shared" si="7"/>
        <v>0</v>
      </c>
      <c r="M104" s="192">
        <f t="shared" si="8"/>
        <v>0</v>
      </c>
      <c r="N104" s="108">
        <v>0</v>
      </c>
      <c r="O104" s="108">
        <v>0</v>
      </c>
      <c r="P104" s="108">
        <v>0</v>
      </c>
      <c r="Q104" s="192">
        <f t="shared" si="9"/>
        <v>0</v>
      </c>
      <c r="R104" s="108">
        <v>0</v>
      </c>
      <c r="S104" s="138">
        <f t="shared" si="10"/>
        <v>0</v>
      </c>
      <c r="T104" s="138">
        <f t="shared" si="11"/>
        <v>0</v>
      </c>
    </row>
    <row r="105" spans="1:20" ht="26.25" customHeight="1" x14ac:dyDescent="0.2">
      <c r="A105" s="284"/>
      <c r="B105" s="307"/>
      <c r="C105" s="105" t="s">
        <v>161</v>
      </c>
      <c r="D105" s="273" t="s">
        <v>283</v>
      </c>
      <c r="E105" s="273"/>
      <c r="F105" s="107">
        <v>92</v>
      </c>
      <c r="G105" s="192">
        <f>G106+G109+G110+G111+G112</f>
        <v>205685</v>
      </c>
      <c r="H105" s="192">
        <f>H106+H109+H110+H111+H112</f>
        <v>0</v>
      </c>
      <c r="I105" s="192">
        <f>I106+I109+I110+I111+I112</f>
        <v>180000</v>
      </c>
      <c r="J105" s="192">
        <f>J106+J109+J110+J111+J112</f>
        <v>266623</v>
      </c>
      <c r="K105" s="192">
        <f t="shared" si="6"/>
        <v>76215</v>
      </c>
      <c r="L105" s="192">
        <f t="shared" si="7"/>
        <v>219525</v>
      </c>
      <c r="M105" s="192">
        <f t="shared" si="8"/>
        <v>366045</v>
      </c>
      <c r="N105" s="192">
        <f>N106+N109+N110+N111+N112</f>
        <v>76215</v>
      </c>
      <c r="O105" s="192">
        <f>O106+O109+O110+O111+O112</f>
        <v>143310</v>
      </c>
      <c r="P105" s="192">
        <f>P106+P109+P110+P111+P112</f>
        <v>146520</v>
      </c>
      <c r="Q105" s="192">
        <f t="shared" si="9"/>
        <v>170805</v>
      </c>
      <c r="R105" s="192">
        <f>R106+R109+R110+R111+R112</f>
        <v>536850</v>
      </c>
      <c r="S105" s="138">
        <f t="shared" si="10"/>
        <v>201.35172134437016</v>
      </c>
      <c r="T105" s="138">
        <f t="shared" si="11"/>
        <v>129.62685660111336</v>
      </c>
    </row>
    <row r="106" spans="1:20" ht="39.75" customHeight="1" x14ac:dyDescent="0.2">
      <c r="A106" s="284"/>
      <c r="B106" s="307"/>
      <c r="C106" s="105"/>
      <c r="D106" s="273" t="s">
        <v>92</v>
      </c>
      <c r="E106" s="273"/>
      <c r="F106" s="107">
        <v>93</v>
      </c>
      <c r="G106" s="192">
        <f>G107+G108</f>
        <v>0</v>
      </c>
      <c r="H106" s="192">
        <f>H107+H108</f>
        <v>0</v>
      </c>
      <c r="I106" s="192">
        <f>I107+I108</f>
        <v>0</v>
      </c>
      <c r="J106" s="192">
        <f>J107+J108</f>
        <v>0</v>
      </c>
      <c r="K106" s="192">
        <f t="shared" si="6"/>
        <v>3750</v>
      </c>
      <c r="L106" s="192">
        <f t="shared" si="7"/>
        <v>31350</v>
      </c>
      <c r="M106" s="192">
        <f t="shared" si="8"/>
        <v>36350</v>
      </c>
      <c r="N106" s="192">
        <v>3750</v>
      </c>
      <c r="O106" s="192">
        <v>27600</v>
      </c>
      <c r="P106" s="192">
        <v>5000</v>
      </c>
      <c r="Q106" s="192">
        <v>42500</v>
      </c>
      <c r="R106" s="192">
        <v>78850</v>
      </c>
      <c r="S106" s="138">
        <f t="shared" si="10"/>
        <v>0</v>
      </c>
      <c r="T106" s="138">
        <f t="shared" si="11"/>
        <v>0</v>
      </c>
    </row>
    <row r="107" spans="1:20" ht="26.25" customHeight="1" x14ac:dyDescent="0.2">
      <c r="A107" s="284"/>
      <c r="B107" s="307"/>
      <c r="C107" s="105"/>
      <c r="D107" s="106"/>
      <c r="E107" s="106" t="s">
        <v>246</v>
      </c>
      <c r="F107" s="107">
        <v>94</v>
      </c>
      <c r="G107" s="108">
        <v>0</v>
      </c>
      <c r="H107" s="108">
        <v>0</v>
      </c>
      <c r="I107" s="108">
        <v>0</v>
      </c>
      <c r="J107" s="108">
        <v>0</v>
      </c>
      <c r="K107" s="192">
        <f t="shared" si="6"/>
        <v>0</v>
      </c>
      <c r="L107" s="192">
        <f t="shared" si="7"/>
        <v>0</v>
      </c>
      <c r="M107" s="192">
        <f t="shared" si="8"/>
        <v>0</v>
      </c>
      <c r="N107" s="108">
        <v>0</v>
      </c>
      <c r="O107" s="108">
        <v>0</v>
      </c>
      <c r="P107" s="108">
        <v>0</v>
      </c>
      <c r="Q107" s="192">
        <f t="shared" si="9"/>
        <v>0</v>
      </c>
      <c r="R107" s="108">
        <v>0</v>
      </c>
      <c r="S107" s="138">
        <f t="shared" si="10"/>
        <v>0</v>
      </c>
      <c r="T107" s="138">
        <f t="shared" si="11"/>
        <v>0</v>
      </c>
    </row>
    <row r="108" spans="1:20" ht="39.75" customHeight="1" x14ac:dyDescent="0.2">
      <c r="A108" s="284"/>
      <c r="B108" s="307"/>
      <c r="C108" s="105"/>
      <c r="D108" s="106"/>
      <c r="E108" s="106" t="s">
        <v>247</v>
      </c>
      <c r="F108" s="107">
        <v>95</v>
      </c>
      <c r="G108" s="108">
        <v>0</v>
      </c>
      <c r="H108" s="108">
        <v>0</v>
      </c>
      <c r="I108" s="108">
        <v>0</v>
      </c>
      <c r="J108" s="108">
        <v>0</v>
      </c>
      <c r="K108" s="192">
        <f t="shared" si="6"/>
        <v>3750</v>
      </c>
      <c r="L108" s="192">
        <f t="shared" si="7"/>
        <v>31350</v>
      </c>
      <c r="M108" s="192">
        <f t="shared" si="8"/>
        <v>31350</v>
      </c>
      <c r="N108" s="108">
        <v>3750</v>
      </c>
      <c r="O108" s="108">
        <v>27600</v>
      </c>
      <c r="P108" s="108">
        <v>0</v>
      </c>
      <c r="Q108" s="192">
        <f t="shared" si="9"/>
        <v>37500</v>
      </c>
      <c r="R108" s="108">
        <v>68850</v>
      </c>
      <c r="S108" s="138">
        <f t="shared" si="10"/>
        <v>0</v>
      </c>
      <c r="T108" s="138">
        <f t="shared" si="11"/>
        <v>0</v>
      </c>
    </row>
    <row r="109" spans="1:20" ht="13.5" customHeight="1" x14ac:dyDescent="0.2">
      <c r="A109" s="284"/>
      <c r="B109" s="307"/>
      <c r="C109" s="105"/>
      <c r="D109" s="273" t="s">
        <v>93</v>
      </c>
      <c r="E109" s="273"/>
      <c r="F109" s="107">
        <v>96</v>
      </c>
      <c r="G109" s="108">
        <v>205685</v>
      </c>
      <c r="H109" s="108">
        <v>0</v>
      </c>
      <c r="I109" s="108">
        <v>180000</v>
      </c>
      <c r="J109" s="108">
        <v>264373</v>
      </c>
      <c r="K109" s="192">
        <f t="shared" si="6"/>
        <v>72465</v>
      </c>
      <c r="L109" s="192">
        <f t="shared" si="7"/>
        <v>188175</v>
      </c>
      <c r="M109" s="192">
        <f t="shared" si="8"/>
        <v>329695</v>
      </c>
      <c r="N109" s="108">
        <v>72465</v>
      </c>
      <c r="O109" s="108">
        <v>115710</v>
      </c>
      <c r="P109" s="108">
        <v>141520</v>
      </c>
      <c r="Q109" s="192">
        <f t="shared" si="9"/>
        <v>128305</v>
      </c>
      <c r="R109" s="108">
        <v>458000</v>
      </c>
      <c r="S109" s="138">
        <f t="shared" si="10"/>
        <v>173.24008124884159</v>
      </c>
      <c r="T109" s="138">
        <f t="shared" si="11"/>
        <v>128.53295087147822</v>
      </c>
    </row>
    <row r="110" spans="1:20" ht="12" customHeight="1" x14ac:dyDescent="0.2">
      <c r="A110" s="284"/>
      <c r="B110" s="307"/>
      <c r="C110" s="105"/>
      <c r="D110" s="273" t="s">
        <v>94</v>
      </c>
      <c r="E110" s="273"/>
      <c r="F110" s="107">
        <v>97</v>
      </c>
      <c r="G110" s="108">
        <v>0</v>
      </c>
      <c r="H110" s="108">
        <v>0</v>
      </c>
      <c r="I110" s="108">
        <v>0</v>
      </c>
      <c r="J110" s="108">
        <v>0</v>
      </c>
      <c r="K110" s="192">
        <f t="shared" si="6"/>
        <v>0</v>
      </c>
      <c r="L110" s="192">
        <f t="shared" si="7"/>
        <v>0</v>
      </c>
      <c r="M110" s="192">
        <f t="shared" si="8"/>
        <v>0</v>
      </c>
      <c r="N110" s="108">
        <v>0</v>
      </c>
      <c r="O110" s="108">
        <v>0</v>
      </c>
      <c r="P110" s="108">
        <v>0</v>
      </c>
      <c r="Q110" s="192">
        <f t="shared" si="9"/>
        <v>0</v>
      </c>
      <c r="R110" s="108">
        <v>0</v>
      </c>
      <c r="S110" s="138">
        <f t="shared" si="10"/>
        <v>0</v>
      </c>
      <c r="T110" s="138">
        <f t="shared" si="11"/>
        <v>0</v>
      </c>
    </row>
    <row r="111" spans="1:20" ht="27" customHeight="1" x14ac:dyDescent="0.2">
      <c r="A111" s="284"/>
      <c r="B111" s="307"/>
      <c r="C111" s="105"/>
      <c r="D111" s="273" t="s">
        <v>173</v>
      </c>
      <c r="E111" s="273"/>
      <c r="F111" s="107">
        <v>98</v>
      </c>
      <c r="G111" s="108">
        <v>0</v>
      </c>
      <c r="H111" s="108">
        <v>0</v>
      </c>
      <c r="I111" s="108">
        <v>0</v>
      </c>
      <c r="J111" s="108">
        <v>0</v>
      </c>
      <c r="K111" s="192">
        <f t="shared" si="6"/>
        <v>0</v>
      </c>
      <c r="L111" s="192">
        <f t="shared" si="7"/>
        <v>0</v>
      </c>
      <c r="M111" s="192">
        <f t="shared" si="8"/>
        <v>0</v>
      </c>
      <c r="N111" s="108">
        <v>0</v>
      </c>
      <c r="O111" s="108">
        <v>0</v>
      </c>
      <c r="P111" s="108">
        <v>0</v>
      </c>
      <c r="Q111" s="192">
        <f t="shared" si="9"/>
        <v>0</v>
      </c>
      <c r="R111" s="108">
        <v>0</v>
      </c>
      <c r="S111" s="138">
        <f t="shared" si="10"/>
        <v>0</v>
      </c>
      <c r="T111" s="138">
        <f t="shared" si="11"/>
        <v>0</v>
      </c>
    </row>
    <row r="112" spans="1:20" ht="12" customHeight="1" x14ac:dyDescent="0.2">
      <c r="A112" s="284"/>
      <c r="B112" s="307"/>
      <c r="C112" s="105"/>
      <c r="D112" s="273" t="s">
        <v>174</v>
      </c>
      <c r="E112" s="273"/>
      <c r="F112" s="107">
        <v>99</v>
      </c>
      <c r="G112" s="108">
        <v>0</v>
      </c>
      <c r="H112" s="108">
        <v>0</v>
      </c>
      <c r="I112" s="108">
        <v>0</v>
      </c>
      <c r="J112" s="108">
        <v>2250</v>
      </c>
      <c r="K112" s="192">
        <f t="shared" si="6"/>
        <v>0</v>
      </c>
      <c r="L112" s="192">
        <f t="shared" si="7"/>
        <v>0</v>
      </c>
      <c r="M112" s="192">
        <f t="shared" si="8"/>
        <v>0</v>
      </c>
      <c r="N112" s="108">
        <v>0</v>
      </c>
      <c r="O112" s="108">
        <v>0</v>
      </c>
      <c r="P112" s="108">
        <v>0</v>
      </c>
      <c r="Q112" s="192">
        <f t="shared" si="9"/>
        <v>0</v>
      </c>
      <c r="R112" s="108">
        <v>0</v>
      </c>
      <c r="S112" s="138">
        <f t="shared" si="10"/>
        <v>0</v>
      </c>
      <c r="T112" s="138">
        <f t="shared" si="11"/>
        <v>0</v>
      </c>
    </row>
    <row r="113" spans="1:20" ht="25.5" customHeight="1" x14ac:dyDescent="0.2">
      <c r="A113" s="284"/>
      <c r="B113" s="307"/>
      <c r="C113" s="21" t="s">
        <v>162</v>
      </c>
      <c r="D113" s="272" t="s">
        <v>284</v>
      </c>
      <c r="E113" s="272"/>
      <c r="F113" s="107">
        <v>100</v>
      </c>
      <c r="G113" s="192">
        <f>G114+G115+G116</f>
        <v>0</v>
      </c>
      <c r="H113" s="192">
        <f>H114+H115+H116</f>
        <v>0</v>
      </c>
      <c r="I113" s="192">
        <f>I114+I115+I116</f>
        <v>0</v>
      </c>
      <c r="J113" s="192">
        <f>J114+J115+J116</f>
        <v>0</v>
      </c>
      <c r="K113" s="192">
        <f t="shared" si="6"/>
        <v>0</v>
      </c>
      <c r="L113" s="192">
        <f t="shared" si="7"/>
        <v>0</v>
      </c>
      <c r="M113" s="192">
        <f t="shared" si="8"/>
        <v>0</v>
      </c>
      <c r="N113" s="192">
        <f>N114+N115+N116</f>
        <v>0</v>
      </c>
      <c r="O113" s="192">
        <f>O114+O115+O116</f>
        <v>0</v>
      </c>
      <c r="P113" s="192">
        <f>P114+P115+P116</f>
        <v>0</v>
      </c>
      <c r="Q113" s="192">
        <f t="shared" si="9"/>
        <v>0</v>
      </c>
      <c r="R113" s="192">
        <f>R114+R115+R116</f>
        <v>0</v>
      </c>
      <c r="S113" s="138">
        <f t="shared" si="10"/>
        <v>0</v>
      </c>
      <c r="T113" s="138">
        <f t="shared" si="11"/>
        <v>0</v>
      </c>
    </row>
    <row r="114" spans="1:20" ht="27" customHeight="1" x14ac:dyDescent="0.2">
      <c r="A114" s="284"/>
      <c r="B114" s="307"/>
      <c r="C114" s="21"/>
      <c r="D114" s="272" t="s">
        <v>95</v>
      </c>
      <c r="E114" s="272"/>
      <c r="F114" s="107">
        <v>101</v>
      </c>
      <c r="G114" s="108">
        <v>0</v>
      </c>
      <c r="H114" s="108">
        <v>0</v>
      </c>
      <c r="I114" s="108">
        <v>0</v>
      </c>
      <c r="J114" s="108">
        <v>0</v>
      </c>
      <c r="K114" s="192">
        <f t="shared" si="6"/>
        <v>0</v>
      </c>
      <c r="L114" s="192">
        <f t="shared" si="7"/>
        <v>0</v>
      </c>
      <c r="M114" s="192">
        <f t="shared" si="8"/>
        <v>0</v>
      </c>
      <c r="N114" s="108">
        <v>0</v>
      </c>
      <c r="O114" s="108">
        <v>0</v>
      </c>
      <c r="P114" s="108">
        <v>0</v>
      </c>
      <c r="Q114" s="192">
        <f t="shared" si="9"/>
        <v>0</v>
      </c>
      <c r="R114" s="108">
        <v>0</v>
      </c>
      <c r="S114" s="138">
        <f t="shared" si="10"/>
        <v>0</v>
      </c>
      <c r="T114" s="138">
        <f t="shared" si="11"/>
        <v>0</v>
      </c>
    </row>
    <row r="115" spans="1:20" ht="24.75" customHeight="1" x14ac:dyDescent="0.2">
      <c r="A115" s="284"/>
      <c r="B115" s="307"/>
      <c r="C115" s="21"/>
      <c r="D115" s="272" t="s">
        <v>96</v>
      </c>
      <c r="E115" s="272"/>
      <c r="F115" s="107">
        <v>102</v>
      </c>
      <c r="G115" s="108">
        <v>0</v>
      </c>
      <c r="H115" s="108">
        <v>0</v>
      </c>
      <c r="I115" s="108">
        <v>0</v>
      </c>
      <c r="J115" s="108">
        <v>0</v>
      </c>
      <c r="K115" s="192">
        <f t="shared" si="6"/>
        <v>0</v>
      </c>
      <c r="L115" s="192">
        <f t="shared" si="7"/>
        <v>0</v>
      </c>
      <c r="M115" s="192">
        <f t="shared" si="8"/>
        <v>0</v>
      </c>
      <c r="N115" s="108">
        <v>0</v>
      </c>
      <c r="O115" s="108">
        <v>0</v>
      </c>
      <c r="P115" s="108">
        <v>0</v>
      </c>
      <c r="Q115" s="192">
        <f t="shared" si="9"/>
        <v>0</v>
      </c>
      <c r="R115" s="108">
        <v>0</v>
      </c>
      <c r="S115" s="138">
        <f t="shared" si="10"/>
        <v>0</v>
      </c>
      <c r="T115" s="138">
        <f t="shared" si="11"/>
        <v>0</v>
      </c>
    </row>
    <row r="116" spans="1:20" ht="38.25" customHeight="1" x14ac:dyDescent="0.2">
      <c r="A116" s="284"/>
      <c r="B116" s="307"/>
      <c r="C116" s="21"/>
      <c r="D116" s="272" t="s">
        <v>175</v>
      </c>
      <c r="E116" s="272"/>
      <c r="F116" s="107">
        <v>103</v>
      </c>
      <c r="G116" s="108">
        <v>0</v>
      </c>
      <c r="H116" s="108">
        <v>0</v>
      </c>
      <c r="I116" s="108">
        <v>0</v>
      </c>
      <c r="J116" s="108">
        <v>0</v>
      </c>
      <c r="K116" s="192">
        <f t="shared" si="6"/>
        <v>0</v>
      </c>
      <c r="L116" s="192">
        <f t="shared" si="7"/>
        <v>0</v>
      </c>
      <c r="M116" s="192">
        <f t="shared" si="8"/>
        <v>0</v>
      </c>
      <c r="N116" s="108">
        <v>0</v>
      </c>
      <c r="O116" s="108">
        <v>0</v>
      </c>
      <c r="P116" s="108">
        <v>0</v>
      </c>
      <c r="Q116" s="192">
        <f t="shared" si="9"/>
        <v>0</v>
      </c>
      <c r="R116" s="108">
        <v>0</v>
      </c>
      <c r="S116" s="138">
        <f t="shared" si="10"/>
        <v>0</v>
      </c>
      <c r="T116" s="138">
        <f t="shared" si="11"/>
        <v>0</v>
      </c>
    </row>
    <row r="117" spans="1:20" ht="50.25" customHeight="1" x14ac:dyDescent="0.2">
      <c r="A117" s="284"/>
      <c r="B117" s="307"/>
      <c r="C117" s="21" t="s">
        <v>163</v>
      </c>
      <c r="D117" s="272" t="s">
        <v>319</v>
      </c>
      <c r="E117" s="272"/>
      <c r="F117" s="107">
        <v>104</v>
      </c>
      <c r="G117" s="192">
        <f>G118+G121+G124+G125</f>
        <v>66479</v>
      </c>
      <c r="H117" s="192">
        <f>H118+H121+H124+H125</f>
        <v>0</v>
      </c>
      <c r="I117" s="192">
        <f>I118+I121+I124+I125</f>
        <v>0</v>
      </c>
      <c r="J117" s="192">
        <f>J118+J121+J124+J125</f>
        <v>0</v>
      </c>
      <c r="K117" s="192">
        <f t="shared" si="6"/>
        <v>0</v>
      </c>
      <c r="L117" s="192">
        <f t="shared" si="7"/>
        <v>0</v>
      </c>
      <c r="M117" s="192">
        <f t="shared" si="8"/>
        <v>0</v>
      </c>
      <c r="N117" s="192">
        <f>N118+N121+N124+N125</f>
        <v>0</v>
      </c>
      <c r="O117" s="192">
        <f>O118+O121+O124+O125</f>
        <v>0</v>
      </c>
      <c r="P117" s="192">
        <f>P118+P121+P124+P125</f>
        <v>0</v>
      </c>
      <c r="Q117" s="192">
        <f t="shared" si="9"/>
        <v>0</v>
      </c>
      <c r="R117" s="192">
        <f>R118+R121+R124+R125</f>
        <v>0</v>
      </c>
      <c r="S117" s="138">
        <f t="shared" si="10"/>
        <v>0</v>
      </c>
      <c r="T117" s="138">
        <f t="shared" si="11"/>
        <v>0</v>
      </c>
    </row>
    <row r="118" spans="1:20" ht="13.5" customHeight="1" x14ac:dyDescent="0.2">
      <c r="A118" s="284"/>
      <c r="B118" s="307"/>
      <c r="C118" s="309"/>
      <c r="D118" s="272" t="s">
        <v>224</v>
      </c>
      <c r="E118" s="272"/>
      <c r="F118" s="107">
        <v>105</v>
      </c>
      <c r="G118" s="192">
        <f>G119+G120</f>
        <v>66479</v>
      </c>
      <c r="H118" s="192">
        <f>H119+H120</f>
        <v>0</v>
      </c>
      <c r="I118" s="192">
        <f>I119+I120</f>
        <v>0</v>
      </c>
      <c r="J118" s="192">
        <f>J119+J120</f>
        <v>0</v>
      </c>
      <c r="K118" s="192">
        <f t="shared" si="6"/>
        <v>0</v>
      </c>
      <c r="L118" s="192">
        <f t="shared" si="7"/>
        <v>0</v>
      </c>
      <c r="M118" s="192">
        <f t="shared" si="8"/>
        <v>0</v>
      </c>
      <c r="N118" s="192">
        <f>N119+N120</f>
        <v>0</v>
      </c>
      <c r="O118" s="192">
        <f>O119+O120</f>
        <v>0</v>
      </c>
      <c r="P118" s="192">
        <f>P119+P120</f>
        <v>0</v>
      </c>
      <c r="Q118" s="192">
        <f t="shared" si="9"/>
        <v>0</v>
      </c>
      <c r="R118" s="192">
        <f>R119+R120</f>
        <v>0</v>
      </c>
      <c r="S118" s="138">
        <f t="shared" si="10"/>
        <v>0</v>
      </c>
      <c r="T118" s="138">
        <f t="shared" si="11"/>
        <v>0</v>
      </c>
    </row>
    <row r="119" spans="1:20" ht="13.5" customHeight="1" x14ac:dyDescent="0.2">
      <c r="A119" s="284"/>
      <c r="B119" s="307"/>
      <c r="C119" s="309"/>
      <c r="D119" s="19"/>
      <c r="E119" s="79" t="s">
        <v>269</v>
      </c>
      <c r="F119" s="107">
        <v>106</v>
      </c>
      <c r="G119" s="108">
        <v>66479</v>
      </c>
      <c r="H119" s="108">
        <v>0</v>
      </c>
      <c r="I119" s="108">
        <v>0</v>
      </c>
      <c r="J119" s="108">
        <v>0</v>
      </c>
      <c r="K119" s="192">
        <f t="shared" si="6"/>
        <v>0</v>
      </c>
      <c r="L119" s="192">
        <f t="shared" si="7"/>
        <v>0</v>
      </c>
      <c r="M119" s="192">
        <f t="shared" si="8"/>
        <v>0</v>
      </c>
      <c r="N119" s="108">
        <v>0</v>
      </c>
      <c r="O119" s="108">
        <v>0</v>
      </c>
      <c r="P119" s="108">
        <v>0</v>
      </c>
      <c r="Q119" s="192">
        <f t="shared" si="9"/>
        <v>0</v>
      </c>
      <c r="R119" s="108">
        <v>0</v>
      </c>
      <c r="S119" s="138">
        <f t="shared" si="10"/>
        <v>0</v>
      </c>
      <c r="T119" s="138">
        <f t="shared" si="11"/>
        <v>0</v>
      </c>
    </row>
    <row r="120" spans="1:20" ht="13.5" customHeight="1" x14ac:dyDescent="0.2">
      <c r="A120" s="284"/>
      <c r="B120" s="307"/>
      <c r="C120" s="309"/>
      <c r="D120" s="19"/>
      <c r="E120" s="79" t="s">
        <v>289</v>
      </c>
      <c r="F120" s="107">
        <v>107</v>
      </c>
      <c r="G120" s="108">
        <v>0</v>
      </c>
      <c r="H120" s="108">
        <v>0</v>
      </c>
      <c r="I120" s="108">
        <v>0</v>
      </c>
      <c r="J120" s="108">
        <v>0</v>
      </c>
      <c r="K120" s="192">
        <f t="shared" si="6"/>
        <v>0</v>
      </c>
      <c r="L120" s="192">
        <f t="shared" si="7"/>
        <v>0</v>
      </c>
      <c r="M120" s="192">
        <f t="shared" si="8"/>
        <v>0</v>
      </c>
      <c r="N120" s="108">
        <v>0</v>
      </c>
      <c r="O120" s="108">
        <v>0</v>
      </c>
      <c r="P120" s="108">
        <v>0</v>
      </c>
      <c r="Q120" s="192">
        <f t="shared" si="9"/>
        <v>0</v>
      </c>
      <c r="R120" s="108">
        <v>0</v>
      </c>
      <c r="S120" s="138">
        <f t="shared" si="10"/>
        <v>0</v>
      </c>
      <c r="T120" s="138">
        <f t="shared" si="11"/>
        <v>0</v>
      </c>
    </row>
    <row r="121" spans="1:20" ht="27" customHeight="1" x14ac:dyDescent="0.2">
      <c r="A121" s="284"/>
      <c r="B121" s="307"/>
      <c r="C121" s="309"/>
      <c r="D121" s="272" t="s">
        <v>268</v>
      </c>
      <c r="E121" s="272"/>
      <c r="F121" s="107">
        <v>108</v>
      </c>
      <c r="G121" s="192">
        <f>G122+G123</f>
        <v>0</v>
      </c>
      <c r="H121" s="192">
        <f>H122+H123</f>
        <v>0</v>
      </c>
      <c r="I121" s="192">
        <f>I122+I123</f>
        <v>0</v>
      </c>
      <c r="J121" s="192">
        <f>J122+J123</f>
        <v>0</v>
      </c>
      <c r="K121" s="192">
        <f t="shared" si="6"/>
        <v>0</v>
      </c>
      <c r="L121" s="192">
        <f t="shared" si="7"/>
        <v>0</v>
      </c>
      <c r="M121" s="192">
        <f t="shared" si="8"/>
        <v>0</v>
      </c>
      <c r="N121" s="192">
        <f>N122+N123</f>
        <v>0</v>
      </c>
      <c r="O121" s="192">
        <f>O122+O123</f>
        <v>0</v>
      </c>
      <c r="P121" s="192">
        <f>P122+P123</f>
        <v>0</v>
      </c>
      <c r="Q121" s="192">
        <f t="shared" si="9"/>
        <v>0</v>
      </c>
      <c r="R121" s="192">
        <f>R122+R123</f>
        <v>0</v>
      </c>
      <c r="S121" s="138">
        <f t="shared" si="10"/>
        <v>0</v>
      </c>
      <c r="T121" s="138">
        <f t="shared" si="11"/>
        <v>0</v>
      </c>
    </row>
    <row r="122" spans="1:20" ht="14.25" customHeight="1" x14ac:dyDescent="0.2">
      <c r="A122" s="284"/>
      <c r="B122" s="307"/>
      <c r="C122" s="309"/>
      <c r="D122" s="19"/>
      <c r="E122" s="79" t="s">
        <v>269</v>
      </c>
      <c r="F122" s="107">
        <v>109</v>
      </c>
      <c r="G122" s="108">
        <v>0</v>
      </c>
      <c r="H122" s="108">
        <v>0</v>
      </c>
      <c r="I122" s="108">
        <v>0</v>
      </c>
      <c r="J122" s="108">
        <v>0</v>
      </c>
      <c r="K122" s="192">
        <f t="shared" si="6"/>
        <v>0</v>
      </c>
      <c r="L122" s="192">
        <f t="shared" si="7"/>
        <v>0</v>
      </c>
      <c r="M122" s="192">
        <f t="shared" si="8"/>
        <v>0</v>
      </c>
      <c r="N122" s="108">
        <v>0</v>
      </c>
      <c r="O122" s="108">
        <v>0</v>
      </c>
      <c r="P122" s="108">
        <v>0</v>
      </c>
      <c r="Q122" s="192">
        <f t="shared" si="9"/>
        <v>0</v>
      </c>
      <c r="R122" s="108">
        <v>0</v>
      </c>
      <c r="S122" s="138">
        <f t="shared" si="10"/>
        <v>0</v>
      </c>
      <c r="T122" s="138">
        <f t="shared" si="11"/>
        <v>0</v>
      </c>
    </row>
    <row r="123" spans="1:20" ht="14.25" customHeight="1" x14ac:dyDescent="0.2">
      <c r="A123" s="284"/>
      <c r="B123" s="307"/>
      <c r="C123" s="309"/>
      <c r="D123" s="19"/>
      <c r="E123" s="79" t="s">
        <v>289</v>
      </c>
      <c r="F123" s="107">
        <v>110</v>
      </c>
      <c r="G123" s="108">
        <v>0</v>
      </c>
      <c r="H123" s="108">
        <v>0</v>
      </c>
      <c r="I123" s="108">
        <v>0</v>
      </c>
      <c r="J123" s="108">
        <v>0</v>
      </c>
      <c r="K123" s="192">
        <f t="shared" si="6"/>
        <v>0</v>
      </c>
      <c r="L123" s="192">
        <f t="shared" si="7"/>
        <v>0</v>
      </c>
      <c r="M123" s="192">
        <f t="shared" si="8"/>
        <v>0</v>
      </c>
      <c r="N123" s="108">
        <v>0</v>
      </c>
      <c r="O123" s="108">
        <v>0</v>
      </c>
      <c r="P123" s="108">
        <v>0</v>
      </c>
      <c r="Q123" s="192">
        <f t="shared" si="9"/>
        <v>0</v>
      </c>
      <c r="R123" s="108">
        <v>0</v>
      </c>
      <c r="S123" s="138">
        <f t="shared" si="10"/>
        <v>0</v>
      </c>
      <c r="T123" s="138">
        <f t="shared" si="11"/>
        <v>0</v>
      </c>
    </row>
    <row r="124" spans="1:20" ht="16.5" customHeight="1" x14ac:dyDescent="0.2">
      <c r="A124" s="284"/>
      <c r="B124" s="307"/>
      <c r="C124" s="309"/>
      <c r="D124" s="272" t="s">
        <v>222</v>
      </c>
      <c r="E124" s="272"/>
      <c r="F124" s="107">
        <v>111</v>
      </c>
      <c r="G124" s="108">
        <v>0</v>
      </c>
      <c r="H124" s="108">
        <v>0</v>
      </c>
      <c r="I124" s="108">
        <v>0</v>
      </c>
      <c r="J124" s="108">
        <v>0</v>
      </c>
      <c r="K124" s="192">
        <f t="shared" si="6"/>
        <v>0</v>
      </c>
      <c r="L124" s="192">
        <f t="shared" si="7"/>
        <v>0</v>
      </c>
      <c r="M124" s="192">
        <f t="shared" si="8"/>
        <v>0</v>
      </c>
      <c r="N124" s="108">
        <v>0</v>
      </c>
      <c r="O124" s="108">
        <v>0</v>
      </c>
      <c r="P124" s="108">
        <v>0</v>
      </c>
      <c r="Q124" s="192">
        <f t="shared" si="9"/>
        <v>0</v>
      </c>
      <c r="R124" s="108">
        <v>0</v>
      </c>
      <c r="S124" s="138">
        <f t="shared" si="10"/>
        <v>0</v>
      </c>
      <c r="T124" s="138">
        <f t="shared" si="11"/>
        <v>0</v>
      </c>
    </row>
    <row r="125" spans="1:20" ht="26.25" customHeight="1" x14ac:dyDescent="0.2">
      <c r="A125" s="284"/>
      <c r="B125" s="307"/>
      <c r="C125" s="21"/>
      <c r="D125" s="272" t="s">
        <v>223</v>
      </c>
      <c r="E125" s="272"/>
      <c r="F125" s="107">
        <v>112</v>
      </c>
      <c r="G125" s="108">
        <v>0</v>
      </c>
      <c r="H125" s="108">
        <v>0</v>
      </c>
      <c r="I125" s="108">
        <v>0</v>
      </c>
      <c r="J125" s="108">
        <v>0</v>
      </c>
      <c r="K125" s="192">
        <f t="shared" si="6"/>
        <v>0</v>
      </c>
      <c r="L125" s="192">
        <f t="shared" si="7"/>
        <v>0</v>
      </c>
      <c r="M125" s="192">
        <f t="shared" si="8"/>
        <v>0</v>
      </c>
      <c r="N125" s="108">
        <v>0</v>
      </c>
      <c r="O125" s="108">
        <v>0</v>
      </c>
      <c r="P125" s="108">
        <v>0</v>
      </c>
      <c r="Q125" s="192">
        <f t="shared" si="9"/>
        <v>0</v>
      </c>
      <c r="R125" s="108">
        <v>0</v>
      </c>
      <c r="S125" s="138">
        <f t="shared" si="10"/>
        <v>0</v>
      </c>
      <c r="T125" s="138">
        <f t="shared" si="11"/>
        <v>0</v>
      </c>
    </row>
    <row r="126" spans="1:20" ht="53.25" customHeight="1" x14ac:dyDescent="0.2">
      <c r="A126" s="284"/>
      <c r="B126" s="307"/>
      <c r="C126" s="21" t="s">
        <v>164</v>
      </c>
      <c r="D126" s="272" t="s">
        <v>292</v>
      </c>
      <c r="E126" s="272"/>
      <c r="F126" s="107">
        <v>113</v>
      </c>
      <c r="G126" s="192">
        <f>G127+G128+G129+G130+G131+G132</f>
        <v>488140</v>
      </c>
      <c r="H126" s="192">
        <f>H127+H128+H129+H130+H131+H132</f>
        <v>0</v>
      </c>
      <c r="I126" s="192">
        <f>I127+I128+I129+I130+I131+I132</f>
        <v>684000</v>
      </c>
      <c r="J126" s="192">
        <f>J127+J128+J129+J130+J131+J132</f>
        <v>718774</v>
      </c>
      <c r="K126" s="192">
        <f t="shared" si="6"/>
        <v>199805</v>
      </c>
      <c r="L126" s="192">
        <f t="shared" si="7"/>
        <v>418179</v>
      </c>
      <c r="M126" s="192">
        <f t="shared" si="8"/>
        <v>652541</v>
      </c>
      <c r="N126" s="192">
        <f>N127+N128+N129+N130+N131+N132</f>
        <v>199805</v>
      </c>
      <c r="O126" s="192">
        <f>O127+O128+O129+O130+O131+O132</f>
        <v>218374</v>
      </c>
      <c r="P126" s="192">
        <f>P127+P128+P129+P130+P131+P132</f>
        <v>234362</v>
      </c>
      <c r="Q126" s="192">
        <f t="shared" si="9"/>
        <v>300049</v>
      </c>
      <c r="R126" s="192">
        <f>R127+R128+R129+R130+R131+R132</f>
        <v>952590</v>
      </c>
      <c r="S126" s="138">
        <f t="shared" si="10"/>
        <v>132.52983552549202</v>
      </c>
      <c r="T126" s="138">
        <f t="shared" si="11"/>
        <v>147.2475109599705</v>
      </c>
    </row>
    <row r="127" spans="1:20" ht="15.75" customHeight="1" x14ac:dyDescent="0.2">
      <c r="A127" s="284"/>
      <c r="B127" s="307"/>
      <c r="C127" s="309"/>
      <c r="D127" s="272" t="s">
        <v>225</v>
      </c>
      <c r="E127" s="272"/>
      <c r="F127" s="107">
        <v>114</v>
      </c>
      <c r="G127" s="108">
        <v>343503</v>
      </c>
      <c r="H127" s="108">
        <v>0</v>
      </c>
      <c r="I127" s="108">
        <f>464500+43100</f>
        <v>507600</v>
      </c>
      <c r="J127" s="108">
        <v>505657</v>
      </c>
      <c r="K127" s="192">
        <f t="shared" si="6"/>
        <v>140687</v>
      </c>
      <c r="L127" s="192">
        <f t="shared" si="7"/>
        <v>294440</v>
      </c>
      <c r="M127" s="192">
        <f t="shared" si="8"/>
        <v>458286</v>
      </c>
      <c r="N127" s="108">
        <v>140687</v>
      </c>
      <c r="O127" s="108">
        <f>294440-N127</f>
        <v>153753</v>
      </c>
      <c r="P127" s="108">
        <f>(P102+P119+P122)*0.158</f>
        <v>163846</v>
      </c>
      <c r="Q127" s="108">
        <f>(Q102+Q119+Q103+Q122)*0.158</f>
        <v>213530.83799999999</v>
      </c>
      <c r="R127" s="108">
        <f>(R102+R119+R103+R122)*0.158</f>
        <v>665970</v>
      </c>
      <c r="S127" s="138">
        <f t="shared" si="10"/>
        <v>131.7039020521816</v>
      </c>
      <c r="T127" s="138">
        <f t="shared" si="11"/>
        <v>147.20599237852363</v>
      </c>
    </row>
    <row r="128" spans="1:20" ht="18.75" customHeight="1" x14ac:dyDescent="0.2">
      <c r="A128" s="284"/>
      <c r="B128" s="307"/>
      <c r="C128" s="309"/>
      <c r="D128" s="272" t="s">
        <v>226</v>
      </c>
      <c r="E128" s="272"/>
      <c r="F128" s="107">
        <v>115</v>
      </c>
      <c r="G128" s="108">
        <v>15762</v>
      </c>
      <c r="H128" s="108">
        <v>0</v>
      </c>
      <c r="I128" s="108">
        <v>14700</v>
      </c>
      <c r="J128" s="108">
        <v>23021</v>
      </c>
      <c r="K128" s="192">
        <f t="shared" si="6"/>
        <v>6322</v>
      </c>
      <c r="L128" s="192">
        <f t="shared" si="7"/>
        <v>13234</v>
      </c>
      <c r="M128" s="192">
        <f t="shared" si="8"/>
        <v>21011.5</v>
      </c>
      <c r="N128" s="108">
        <v>6322</v>
      </c>
      <c r="O128" s="108">
        <f>13234-N128</f>
        <v>6912</v>
      </c>
      <c r="P128" s="108">
        <f>(P102+P119+P122)*0.0075</f>
        <v>7777.5</v>
      </c>
      <c r="Q128" s="192">
        <f t="shared" si="9"/>
        <v>10601</v>
      </c>
      <c r="R128" s="108">
        <f>(R102+R119+R103+R122)*0.0075</f>
        <v>31612.5</v>
      </c>
      <c r="S128" s="138">
        <f t="shared" si="10"/>
        <v>137.3202727944051</v>
      </c>
      <c r="T128" s="138">
        <f t="shared" si="11"/>
        <v>146.0538002791524</v>
      </c>
    </row>
    <row r="129" spans="1:20" ht="27.75" customHeight="1" x14ac:dyDescent="0.2">
      <c r="A129" s="284"/>
      <c r="B129" s="307"/>
      <c r="C129" s="309"/>
      <c r="D129" s="272" t="s">
        <v>230</v>
      </c>
      <c r="E129" s="272"/>
      <c r="F129" s="107">
        <v>116</v>
      </c>
      <c r="G129" s="108">
        <v>128875</v>
      </c>
      <c r="H129" s="108">
        <v>0</v>
      </c>
      <c r="I129" s="108">
        <v>161700</v>
      </c>
      <c r="J129" s="108">
        <v>190096</v>
      </c>
      <c r="K129" s="192">
        <f t="shared" si="6"/>
        <v>52796</v>
      </c>
      <c r="L129" s="192">
        <f t="shared" si="7"/>
        <v>110505</v>
      </c>
      <c r="M129" s="192">
        <f t="shared" si="8"/>
        <v>173243.5</v>
      </c>
      <c r="N129" s="108">
        <v>52796</v>
      </c>
      <c r="O129" s="108">
        <f>110505-N129</f>
        <v>57709</v>
      </c>
      <c r="P129" s="108">
        <f>(P102+P118+P121)*0.0605</f>
        <v>62738.5</v>
      </c>
      <c r="Q129" s="192">
        <f t="shared" si="9"/>
        <v>81764</v>
      </c>
      <c r="R129" s="108">
        <f>(R102+R118+R103+R121)*0.0605</f>
        <v>255007.5</v>
      </c>
      <c r="S129" s="138">
        <f t="shared" si="10"/>
        <v>134.14669430182644</v>
      </c>
      <c r="T129" s="138">
        <f t="shared" si="11"/>
        <v>147.50417070805045</v>
      </c>
    </row>
    <row r="130" spans="1:20" ht="25.5" customHeight="1" x14ac:dyDescent="0.2">
      <c r="A130" s="284"/>
      <c r="B130" s="307"/>
      <c r="C130" s="309"/>
      <c r="D130" s="272" t="s">
        <v>227</v>
      </c>
      <c r="E130" s="272"/>
      <c r="F130" s="107">
        <v>117</v>
      </c>
      <c r="G130" s="108">
        <v>0</v>
      </c>
      <c r="H130" s="108">
        <v>0</v>
      </c>
      <c r="I130" s="108">
        <v>0</v>
      </c>
      <c r="J130" s="108">
        <v>0</v>
      </c>
      <c r="K130" s="192">
        <f t="shared" si="6"/>
        <v>0</v>
      </c>
      <c r="L130" s="192">
        <f t="shared" si="7"/>
        <v>0</v>
      </c>
      <c r="M130" s="192">
        <f t="shared" si="8"/>
        <v>0</v>
      </c>
      <c r="N130" s="108">
        <v>0</v>
      </c>
      <c r="O130" s="108">
        <v>0</v>
      </c>
      <c r="P130" s="108"/>
      <c r="Q130" s="192"/>
      <c r="R130" s="108"/>
      <c r="S130" s="138">
        <f t="shared" si="10"/>
        <v>0</v>
      </c>
      <c r="T130" s="138">
        <f t="shared" si="11"/>
        <v>0</v>
      </c>
    </row>
    <row r="131" spans="1:20" ht="24.75" customHeight="1" x14ac:dyDescent="0.2">
      <c r="A131" s="284"/>
      <c r="B131" s="307"/>
      <c r="C131" s="309"/>
      <c r="D131" s="272" t="s">
        <v>228</v>
      </c>
      <c r="E131" s="272"/>
      <c r="F131" s="107">
        <v>118</v>
      </c>
      <c r="G131" s="108">
        <v>0</v>
      </c>
      <c r="H131" s="108">
        <v>0</v>
      </c>
      <c r="I131" s="108">
        <v>0</v>
      </c>
      <c r="J131" s="108">
        <v>0</v>
      </c>
      <c r="K131" s="192">
        <f t="shared" si="6"/>
        <v>0</v>
      </c>
      <c r="L131" s="192">
        <f t="shared" si="7"/>
        <v>0</v>
      </c>
      <c r="M131" s="192">
        <f t="shared" si="8"/>
        <v>0</v>
      </c>
      <c r="N131" s="108">
        <v>0</v>
      </c>
      <c r="O131" s="108">
        <v>0</v>
      </c>
      <c r="P131" s="108">
        <v>0</v>
      </c>
      <c r="Q131" s="192">
        <f t="shared" si="9"/>
        <v>0</v>
      </c>
      <c r="R131" s="108">
        <v>0</v>
      </c>
      <c r="S131" s="138">
        <f t="shared" si="10"/>
        <v>0</v>
      </c>
      <c r="T131" s="138">
        <f t="shared" si="11"/>
        <v>0</v>
      </c>
    </row>
    <row r="132" spans="1:20" ht="24" customHeight="1" x14ac:dyDescent="0.2">
      <c r="A132" s="284"/>
      <c r="B132" s="307"/>
      <c r="C132" s="309"/>
      <c r="D132" s="272" t="s">
        <v>229</v>
      </c>
      <c r="E132" s="272"/>
      <c r="F132" s="107">
        <v>119</v>
      </c>
      <c r="G132" s="108">
        <v>0</v>
      </c>
      <c r="H132" s="108">
        <v>0</v>
      </c>
      <c r="I132" s="108">
        <v>0</v>
      </c>
      <c r="J132" s="108">
        <v>0</v>
      </c>
      <c r="K132" s="192">
        <f t="shared" si="6"/>
        <v>0</v>
      </c>
      <c r="L132" s="192">
        <f t="shared" si="7"/>
        <v>0</v>
      </c>
      <c r="M132" s="192">
        <f t="shared" si="8"/>
        <v>0</v>
      </c>
      <c r="N132" s="108">
        <v>0</v>
      </c>
      <c r="O132" s="108">
        <v>0</v>
      </c>
      <c r="P132" s="108">
        <v>0</v>
      </c>
      <c r="Q132" s="192">
        <f t="shared" si="9"/>
        <v>0</v>
      </c>
      <c r="R132" s="108">
        <v>0</v>
      </c>
      <c r="S132" s="138">
        <f t="shared" si="10"/>
        <v>0</v>
      </c>
      <c r="T132" s="138">
        <f t="shared" si="11"/>
        <v>0</v>
      </c>
    </row>
    <row r="133" spans="1:20" ht="38.25" customHeight="1" x14ac:dyDescent="0.2">
      <c r="A133" s="284"/>
      <c r="B133" s="307"/>
      <c r="C133" s="297" t="s">
        <v>294</v>
      </c>
      <c r="D133" s="298"/>
      <c r="E133" s="299"/>
      <c r="F133" s="107">
        <v>120</v>
      </c>
      <c r="G133" s="192">
        <f>G134+G137+G138+G139+G140+G141</f>
        <v>16788</v>
      </c>
      <c r="H133" s="192">
        <f>H134+H137+H138+H139+H140+H141</f>
        <v>0</v>
      </c>
      <c r="I133" s="192">
        <f>I134+I137+I138+I139+I140+I141</f>
        <v>11000</v>
      </c>
      <c r="J133" s="192">
        <f>J134+J137+J138+J139+J140+J141</f>
        <v>17885</v>
      </c>
      <c r="K133" s="192">
        <f t="shared" si="6"/>
        <v>5348</v>
      </c>
      <c r="L133" s="192">
        <f t="shared" si="7"/>
        <v>8675</v>
      </c>
      <c r="M133" s="192">
        <f t="shared" si="8"/>
        <v>11675</v>
      </c>
      <c r="N133" s="192">
        <f>N134+N137+N138+N139+N140+N141</f>
        <v>5348</v>
      </c>
      <c r="O133" s="192">
        <f>O134+O137+O138+O139+O140+O141</f>
        <v>3327</v>
      </c>
      <c r="P133" s="192">
        <f>P134+P137+P138+P139+P140+P141</f>
        <v>3000</v>
      </c>
      <c r="Q133" s="192">
        <f t="shared" si="9"/>
        <v>3325</v>
      </c>
      <c r="R133" s="192">
        <f>R134+R137+R138+R139+R140+R141</f>
        <v>15000</v>
      </c>
      <c r="S133" s="138">
        <f t="shared" si="10"/>
        <v>83.869164103997761</v>
      </c>
      <c r="T133" s="138">
        <f t="shared" si="11"/>
        <v>106.53442935430068</v>
      </c>
    </row>
    <row r="134" spans="1:20" ht="27.75" customHeight="1" x14ac:dyDescent="0.2">
      <c r="A134" s="284"/>
      <c r="B134" s="307"/>
      <c r="C134" s="21" t="s">
        <v>27</v>
      </c>
      <c r="D134" s="272" t="s">
        <v>293</v>
      </c>
      <c r="E134" s="272"/>
      <c r="F134" s="107">
        <v>121</v>
      </c>
      <c r="G134" s="192">
        <f>G135+G136</f>
        <v>3</v>
      </c>
      <c r="H134" s="192">
        <f>H135+H136</f>
        <v>0</v>
      </c>
      <c r="I134" s="192">
        <f>I135+I136</f>
        <v>0</v>
      </c>
      <c r="J134" s="192">
        <f>J135+J136</f>
        <v>156</v>
      </c>
      <c r="K134" s="192">
        <f t="shared" si="6"/>
        <v>0</v>
      </c>
      <c r="L134" s="192">
        <f t="shared" si="7"/>
        <v>0</v>
      </c>
      <c r="M134" s="192">
        <f t="shared" si="8"/>
        <v>0</v>
      </c>
      <c r="N134" s="192">
        <f>N135+N136</f>
        <v>0</v>
      </c>
      <c r="O134" s="192">
        <f>O135+O136</f>
        <v>0</v>
      </c>
      <c r="P134" s="192">
        <f>P135+P136</f>
        <v>0</v>
      </c>
      <c r="Q134" s="192">
        <f t="shared" si="9"/>
        <v>0</v>
      </c>
      <c r="R134" s="192">
        <f>R135+R136</f>
        <v>0</v>
      </c>
      <c r="S134" s="138">
        <f t="shared" si="10"/>
        <v>0</v>
      </c>
      <c r="T134" s="138">
        <f t="shared" si="11"/>
        <v>5200</v>
      </c>
    </row>
    <row r="135" spans="1:20" x14ac:dyDescent="0.2">
      <c r="A135" s="284"/>
      <c r="B135" s="307"/>
      <c r="C135" s="21"/>
      <c r="D135" s="272" t="s">
        <v>97</v>
      </c>
      <c r="E135" s="272"/>
      <c r="F135" s="107">
        <v>122</v>
      </c>
      <c r="G135" s="108">
        <v>0</v>
      </c>
      <c r="H135" s="108">
        <v>0</v>
      </c>
      <c r="I135" s="108">
        <v>0</v>
      </c>
      <c r="J135" s="108">
        <v>0</v>
      </c>
      <c r="K135" s="192">
        <f t="shared" si="6"/>
        <v>0</v>
      </c>
      <c r="L135" s="192">
        <f t="shared" si="7"/>
        <v>0</v>
      </c>
      <c r="M135" s="192">
        <f t="shared" si="8"/>
        <v>0</v>
      </c>
      <c r="N135" s="108">
        <v>0</v>
      </c>
      <c r="O135" s="108">
        <v>0</v>
      </c>
      <c r="P135" s="108">
        <v>0</v>
      </c>
      <c r="Q135" s="192">
        <f t="shared" si="9"/>
        <v>0</v>
      </c>
      <c r="R135" s="108">
        <v>0</v>
      </c>
      <c r="S135" s="138">
        <f t="shared" si="10"/>
        <v>0</v>
      </c>
      <c r="T135" s="138">
        <f t="shared" si="11"/>
        <v>0</v>
      </c>
    </row>
    <row r="136" spans="1:20" x14ac:dyDescent="0.2">
      <c r="A136" s="284"/>
      <c r="B136" s="307"/>
      <c r="C136" s="21"/>
      <c r="D136" s="272" t="s">
        <v>98</v>
      </c>
      <c r="E136" s="272"/>
      <c r="F136" s="107">
        <v>123</v>
      </c>
      <c r="G136" s="108">
        <v>3</v>
      </c>
      <c r="H136" s="108">
        <v>0</v>
      </c>
      <c r="I136" s="108">
        <v>0</v>
      </c>
      <c r="J136" s="108">
        <v>156</v>
      </c>
      <c r="K136" s="192">
        <f t="shared" si="6"/>
        <v>0</v>
      </c>
      <c r="L136" s="192">
        <f t="shared" si="7"/>
        <v>0</v>
      </c>
      <c r="M136" s="192">
        <f t="shared" si="8"/>
        <v>0</v>
      </c>
      <c r="N136" s="108">
        <v>0</v>
      </c>
      <c r="O136" s="108">
        <v>0</v>
      </c>
      <c r="P136" s="108">
        <v>0</v>
      </c>
      <c r="Q136" s="192">
        <f t="shared" si="9"/>
        <v>0</v>
      </c>
      <c r="R136" s="108">
        <v>0</v>
      </c>
      <c r="S136" s="138">
        <f t="shared" si="10"/>
        <v>0</v>
      </c>
      <c r="T136" s="138">
        <f t="shared" si="11"/>
        <v>5200</v>
      </c>
    </row>
    <row r="137" spans="1:20" x14ac:dyDescent="0.2">
      <c r="A137" s="284"/>
      <c r="B137" s="307"/>
      <c r="C137" s="21" t="s">
        <v>28</v>
      </c>
      <c r="D137" s="272" t="s">
        <v>99</v>
      </c>
      <c r="E137" s="272"/>
      <c r="F137" s="107">
        <v>124</v>
      </c>
      <c r="G137" s="108">
        <v>0</v>
      </c>
      <c r="H137" s="108">
        <v>0</v>
      </c>
      <c r="I137" s="108">
        <v>0</v>
      </c>
      <c r="J137" s="108">
        <v>0</v>
      </c>
      <c r="K137" s="192">
        <f t="shared" si="6"/>
        <v>0</v>
      </c>
      <c r="L137" s="192">
        <f t="shared" si="7"/>
        <v>0</v>
      </c>
      <c r="M137" s="192">
        <f t="shared" si="8"/>
        <v>0</v>
      </c>
      <c r="N137" s="108">
        <v>0</v>
      </c>
      <c r="O137" s="108">
        <v>0</v>
      </c>
      <c r="P137" s="108">
        <v>0</v>
      </c>
      <c r="Q137" s="192">
        <f t="shared" si="9"/>
        <v>0</v>
      </c>
      <c r="R137" s="108">
        <v>0</v>
      </c>
      <c r="S137" s="138">
        <f t="shared" si="10"/>
        <v>0</v>
      </c>
      <c r="T137" s="138">
        <f t="shared" si="11"/>
        <v>0</v>
      </c>
    </row>
    <row r="138" spans="1:20" ht="27" customHeight="1" x14ac:dyDescent="0.2">
      <c r="A138" s="284"/>
      <c r="B138" s="307"/>
      <c r="C138" s="21" t="s">
        <v>30</v>
      </c>
      <c r="D138" s="272" t="s">
        <v>212</v>
      </c>
      <c r="E138" s="272"/>
      <c r="F138" s="107">
        <v>125</v>
      </c>
      <c r="G138" s="108"/>
      <c r="H138" s="108"/>
      <c r="I138" s="108"/>
      <c r="J138" s="108"/>
      <c r="K138" s="192">
        <f t="shared" si="6"/>
        <v>0</v>
      </c>
      <c r="L138" s="192">
        <f t="shared" si="7"/>
        <v>0</v>
      </c>
      <c r="M138" s="192">
        <f t="shared" si="8"/>
        <v>0</v>
      </c>
      <c r="N138" s="108"/>
      <c r="O138" s="108"/>
      <c r="P138" s="108"/>
      <c r="Q138" s="192">
        <f t="shared" si="9"/>
        <v>0</v>
      </c>
      <c r="R138" s="108"/>
      <c r="S138" s="138">
        <f t="shared" si="10"/>
        <v>0</v>
      </c>
      <c r="T138" s="138">
        <f t="shared" si="11"/>
        <v>0</v>
      </c>
    </row>
    <row r="139" spans="1:20" ht="16.5" customHeight="1" x14ac:dyDescent="0.2">
      <c r="A139" s="284"/>
      <c r="B139" s="307"/>
      <c r="C139" s="21" t="s">
        <v>32</v>
      </c>
      <c r="D139" s="303" t="s">
        <v>46</v>
      </c>
      <c r="E139" s="304"/>
      <c r="F139" s="107">
        <v>126</v>
      </c>
      <c r="G139" s="108">
        <v>0</v>
      </c>
      <c r="H139" s="108">
        <v>0</v>
      </c>
      <c r="I139" s="108">
        <v>0</v>
      </c>
      <c r="J139" s="108">
        <v>0</v>
      </c>
      <c r="K139" s="192">
        <f t="shared" si="6"/>
        <v>1207</v>
      </c>
      <c r="L139" s="192">
        <f t="shared" si="7"/>
        <v>1207</v>
      </c>
      <c r="M139" s="192">
        <f t="shared" si="8"/>
        <v>1207</v>
      </c>
      <c r="N139" s="108">
        <v>1207</v>
      </c>
      <c r="O139" s="108">
        <v>0</v>
      </c>
      <c r="P139" s="108">
        <v>0</v>
      </c>
      <c r="Q139" s="192">
        <f t="shared" si="9"/>
        <v>293</v>
      </c>
      <c r="R139" s="108">
        <v>1500</v>
      </c>
      <c r="S139" s="138">
        <f t="shared" si="10"/>
        <v>0</v>
      </c>
      <c r="T139" s="138">
        <f t="shared" si="11"/>
        <v>0</v>
      </c>
    </row>
    <row r="140" spans="1:20" ht="26.25" customHeight="1" x14ac:dyDescent="0.2">
      <c r="A140" s="284"/>
      <c r="B140" s="307"/>
      <c r="C140" s="131" t="s">
        <v>33</v>
      </c>
      <c r="D140" s="272" t="s">
        <v>41</v>
      </c>
      <c r="E140" s="272"/>
      <c r="F140" s="107">
        <v>127</v>
      </c>
      <c r="G140" s="108">
        <v>5283</v>
      </c>
      <c r="H140" s="108">
        <v>0</v>
      </c>
      <c r="I140" s="108">
        <v>11000</v>
      </c>
      <c r="J140" s="108">
        <v>14231</v>
      </c>
      <c r="K140" s="192">
        <f t="shared" si="6"/>
        <v>4141</v>
      </c>
      <c r="L140" s="192">
        <f t="shared" si="7"/>
        <v>7468</v>
      </c>
      <c r="M140" s="192">
        <f t="shared" si="8"/>
        <v>10468</v>
      </c>
      <c r="N140" s="108">
        <v>4141</v>
      </c>
      <c r="O140" s="108">
        <f>7468-N140</f>
        <v>3327</v>
      </c>
      <c r="P140" s="108">
        <v>3000</v>
      </c>
      <c r="Q140" s="192">
        <f t="shared" si="9"/>
        <v>3032</v>
      </c>
      <c r="R140" s="108">
        <v>13500</v>
      </c>
      <c r="S140" s="138">
        <f t="shared" si="10"/>
        <v>94.863326540650689</v>
      </c>
      <c r="T140" s="138">
        <f t="shared" si="11"/>
        <v>269.37346204807875</v>
      </c>
    </row>
    <row r="141" spans="1:20" ht="26.25" customHeight="1" x14ac:dyDescent="0.2">
      <c r="A141" s="284"/>
      <c r="B141" s="308"/>
      <c r="C141" s="20" t="s">
        <v>243</v>
      </c>
      <c r="D141" s="310" t="s">
        <v>327</v>
      </c>
      <c r="E141" s="311"/>
      <c r="F141" s="107">
        <v>128</v>
      </c>
      <c r="G141" s="192">
        <f>G142-G145</f>
        <v>11502</v>
      </c>
      <c r="H141" s="192">
        <f>H142-H145</f>
        <v>0</v>
      </c>
      <c r="I141" s="192">
        <f>I142-I145</f>
        <v>0</v>
      </c>
      <c r="J141" s="192">
        <f>J142-J145</f>
        <v>3498</v>
      </c>
      <c r="K141" s="192">
        <f t="shared" si="6"/>
        <v>0</v>
      </c>
      <c r="L141" s="192">
        <f t="shared" si="7"/>
        <v>0</v>
      </c>
      <c r="M141" s="192">
        <f t="shared" si="8"/>
        <v>0</v>
      </c>
      <c r="N141" s="192">
        <f>N142-N145</f>
        <v>0</v>
      </c>
      <c r="O141" s="192">
        <f>O142-O145</f>
        <v>0</v>
      </c>
      <c r="P141" s="192">
        <f>P142-P145</f>
        <v>0</v>
      </c>
      <c r="Q141" s="192">
        <f t="shared" si="9"/>
        <v>0</v>
      </c>
      <c r="R141" s="192">
        <f>R142-R145</f>
        <v>0</v>
      </c>
      <c r="S141" s="138">
        <f t="shared" si="10"/>
        <v>0</v>
      </c>
      <c r="T141" s="138">
        <f t="shared" si="11"/>
        <v>30.412102243088157</v>
      </c>
    </row>
    <row r="142" spans="1:20" x14ac:dyDescent="0.2">
      <c r="A142" s="284"/>
      <c r="B142" s="105"/>
      <c r="C142" s="132"/>
      <c r="D142" s="21" t="s">
        <v>141</v>
      </c>
      <c r="E142" s="52" t="s">
        <v>302</v>
      </c>
      <c r="F142" s="107">
        <v>129</v>
      </c>
      <c r="G142" s="182">
        <f>G143</f>
        <v>11502</v>
      </c>
      <c r="H142" s="192">
        <f>H143+H144</f>
        <v>0</v>
      </c>
      <c r="I142" s="192">
        <f>I143+I144</f>
        <v>0</v>
      </c>
      <c r="J142" s="192">
        <f>J143+J144</f>
        <v>15000</v>
      </c>
      <c r="K142" s="192">
        <f t="shared" ref="K142:K161" si="12">N142</f>
        <v>0</v>
      </c>
      <c r="L142" s="192">
        <f t="shared" ref="L142:L161" si="13">N142+O142</f>
        <v>0</v>
      </c>
      <c r="M142" s="192">
        <f t="shared" ref="M142:M161" si="14">N142+O142+P142</f>
        <v>0</v>
      </c>
      <c r="N142" s="192">
        <f>N143+N144</f>
        <v>0</v>
      </c>
      <c r="O142" s="192">
        <f>O143+O144</f>
        <v>0</v>
      </c>
      <c r="P142" s="192">
        <f>P143+P144</f>
        <v>0</v>
      </c>
      <c r="Q142" s="192">
        <f t="shared" ref="Q142:Q184" si="15">R142-N142-O142-P142</f>
        <v>15000</v>
      </c>
      <c r="R142" s="192">
        <f>R143+R144</f>
        <v>15000</v>
      </c>
      <c r="S142" s="138">
        <f t="shared" ref="S142:S184" si="16">IF(J142&gt;0,R142/J142,0)*100</f>
        <v>100</v>
      </c>
      <c r="T142" s="138">
        <f t="shared" ref="T142:T184" si="17">IF(G142&gt;0,J142/G142,0)*100</f>
        <v>130.41210224308816</v>
      </c>
    </row>
    <row r="143" spans="1:20" ht="25.5" x14ac:dyDescent="0.2">
      <c r="A143" s="284"/>
      <c r="B143" s="105"/>
      <c r="C143" s="133"/>
      <c r="D143" s="21" t="s">
        <v>290</v>
      </c>
      <c r="E143" s="79" t="s">
        <v>303</v>
      </c>
      <c r="F143" s="107">
        <v>130</v>
      </c>
      <c r="G143" s="108">
        <v>11502</v>
      </c>
      <c r="H143" s="108">
        <v>0</v>
      </c>
      <c r="I143" s="108">
        <v>0</v>
      </c>
      <c r="J143" s="108">
        <v>15000</v>
      </c>
      <c r="K143" s="192">
        <f t="shared" si="12"/>
        <v>0</v>
      </c>
      <c r="L143" s="192">
        <f t="shared" si="13"/>
        <v>0</v>
      </c>
      <c r="M143" s="192">
        <f t="shared" si="14"/>
        <v>0</v>
      </c>
      <c r="N143" s="108">
        <v>0</v>
      </c>
      <c r="O143" s="108">
        <v>0</v>
      </c>
      <c r="P143" s="108">
        <v>0</v>
      </c>
      <c r="Q143" s="192">
        <f t="shared" si="15"/>
        <v>15000</v>
      </c>
      <c r="R143" s="108">
        <v>15000</v>
      </c>
      <c r="S143" s="138">
        <f t="shared" si="16"/>
        <v>100</v>
      </c>
      <c r="T143" s="138">
        <f t="shared" si="17"/>
        <v>130.41210224308816</v>
      </c>
    </row>
    <row r="144" spans="1:20" ht="25.5" x14ac:dyDescent="0.2">
      <c r="A144" s="284"/>
      <c r="B144" s="105"/>
      <c r="C144" s="133"/>
      <c r="D144" s="21" t="s">
        <v>323</v>
      </c>
      <c r="E144" s="81" t="s">
        <v>331</v>
      </c>
      <c r="F144" s="107" t="s">
        <v>322</v>
      </c>
      <c r="G144" s="108">
        <v>0</v>
      </c>
      <c r="H144" s="108">
        <v>0</v>
      </c>
      <c r="I144" s="108">
        <v>0</v>
      </c>
      <c r="J144" s="108">
        <v>0</v>
      </c>
      <c r="K144" s="192">
        <f t="shared" si="12"/>
        <v>0</v>
      </c>
      <c r="L144" s="192">
        <f t="shared" si="13"/>
        <v>0</v>
      </c>
      <c r="M144" s="192">
        <f t="shared" si="14"/>
        <v>0</v>
      </c>
      <c r="N144" s="108">
        <v>0</v>
      </c>
      <c r="O144" s="108">
        <v>0</v>
      </c>
      <c r="P144" s="108">
        <v>0</v>
      </c>
      <c r="Q144" s="192">
        <f t="shared" si="15"/>
        <v>0</v>
      </c>
      <c r="R144" s="108">
        <v>0</v>
      </c>
      <c r="S144" s="138">
        <f t="shared" si="16"/>
        <v>0</v>
      </c>
      <c r="T144" s="138">
        <f t="shared" si="17"/>
        <v>0</v>
      </c>
    </row>
    <row r="145" spans="1:20" ht="29.25" customHeight="1" x14ac:dyDescent="0.2">
      <c r="A145" s="284"/>
      <c r="B145" s="105"/>
      <c r="C145" s="133"/>
      <c r="D145" s="21" t="s">
        <v>215</v>
      </c>
      <c r="E145" s="52" t="s">
        <v>221</v>
      </c>
      <c r="F145" s="107">
        <v>131</v>
      </c>
      <c r="G145" s="192">
        <f>G146</f>
        <v>0</v>
      </c>
      <c r="H145" s="192">
        <f>H146</f>
        <v>0</v>
      </c>
      <c r="I145" s="192">
        <f>I146</f>
        <v>0</v>
      </c>
      <c r="J145" s="192">
        <f>J146</f>
        <v>11502</v>
      </c>
      <c r="K145" s="192">
        <f t="shared" si="12"/>
        <v>0</v>
      </c>
      <c r="L145" s="192">
        <f t="shared" si="13"/>
        <v>0</v>
      </c>
      <c r="M145" s="192">
        <f t="shared" si="14"/>
        <v>0</v>
      </c>
      <c r="N145" s="192">
        <f>N146</f>
        <v>0</v>
      </c>
      <c r="O145" s="192">
        <f>O146</f>
        <v>0</v>
      </c>
      <c r="P145" s="192">
        <f>P146</f>
        <v>0</v>
      </c>
      <c r="Q145" s="192">
        <f t="shared" si="15"/>
        <v>15000</v>
      </c>
      <c r="R145" s="192">
        <f>R146</f>
        <v>15000</v>
      </c>
      <c r="S145" s="138">
        <f t="shared" si="16"/>
        <v>130.41210224308816</v>
      </c>
      <c r="T145" s="138">
        <f t="shared" si="17"/>
        <v>0</v>
      </c>
    </row>
    <row r="146" spans="1:20" ht="25.5" customHeight="1" x14ac:dyDescent="0.2">
      <c r="A146" s="284"/>
      <c r="B146" s="105"/>
      <c r="C146" s="21"/>
      <c r="D146" s="19" t="s">
        <v>216</v>
      </c>
      <c r="E146" s="19" t="s">
        <v>306</v>
      </c>
      <c r="F146" s="107">
        <v>132</v>
      </c>
      <c r="G146" s="192">
        <v>0</v>
      </c>
      <c r="H146" s="192">
        <f>H147+H148+H149</f>
        <v>0</v>
      </c>
      <c r="I146" s="192">
        <f>I147+I148+I149</f>
        <v>0</v>
      </c>
      <c r="J146" s="192">
        <f>J147+J148+J149</f>
        <v>11502</v>
      </c>
      <c r="K146" s="192">
        <f t="shared" si="12"/>
        <v>0</v>
      </c>
      <c r="L146" s="192">
        <f t="shared" si="13"/>
        <v>0</v>
      </c>
      <c r="M146" s="192">
        <f t="shared" si="14"/>
        <v>0</v>
      </c>
      <c r="N146" s="192">
        <f>N147+N148+N149</f>
        <v>0</v>
      </c>
      <c r="O146" s="192">
        <f>O147+O148+O149</f>
        <v>0</v>
      </c>
      <c r="P146" s="192">
        <f>P147+P148+P149</f>
        <v>0</v>
      </c>
      <c r="Q146" s="192">
        <f t="shared" si="15"/>
        <v>15000</v>
      </c>
      <c r="R146" s="192">
        <f>R147+R148+R149</f>
        <v>15000</v>
      </c>
      <c r="S146" s="138">
        <f t="shared" si="16"/>
        <v>130.41210224308816</v>
      </c>
      <c r="T146" s="138">
        <f t="shared" si="17"/>
        <v>0</v>
      </c>
    </row>
    <row r="147" spans="1:20" ht="13.5" customHeight="1" x14ac:dyDescent="0.2">
      <c r="A147" s="284"/>
      <c r="B147" s="105"/>
      <c r="C147" s="21"/>
      <c r="D147" s="19"/>
      <c r="E147" s="19" t="s">
        <v>237</v>
      </c>
      <c r="F147" s="107">
        <v>133</v>
      </c>
      <c r="G147" s="108">
        <v>0</v>
      </c>
      <c r="H147" s="108">
        <v>0</v>
      </c>
      <c r="I147" s="108">
        <v>0</v>
      </c>
      <c r="J147" s="108">
        <v>11502</v>
      </c>
      <c r="K147" s="192">
        <f t="shared" si="12"/>
        <v>0</v>
      </c>
      <c r="L147" s="192">
        <f t="shared" si="13"/>
        <v>0</v>
      </c>
      <c r="M147" s="192">
        <f t="shared" si="14"/>
        <v>0</v>
      </c>
      <c r="N147" s="108">
        <v>0</v>
      </c>
      <c r="O147" s="108">
        <v>0</v>
      </c>
      <c r="P147" s="108">
        <v>0</v>
      </c>
      <c r="Q147" s="192">
        <f t="shared" si="15"/>
        <v>15000</v>
      </c>
      <c r="R147" s="108">
        <v>15000</v>
      </c>
      <c r="S147" s="138">
        <f t="shared" si="16"/>
        <v>130.41210224308816</v>
      </c>
      <c r="T147" s="138">
        <f t="shared" si="17"/>
        <v>0</v>
      </c>
    </row>
    <row r="148" spans="1:20" ht="24" customHeight="1" x14ac:dyDescent="0.2">
      <c r="A148" s="284"/>
      <c r="B148" s="105"/>
      <c r="C148" s="21"/>
      <c r="D148" s="19"/>
      <c r="E148" s="19" t="s">
        <v>238</v>
      </c>
      <c r="F148" s="107">
        <v>134</v>
      </c>
      <c r="G148" s="108">
        <v>0</v>
      </c>
      <c r="H148" s="108">
        <v>0</v>
      </c>
      <c r="I148" s="108">
        <v>0</v>
      </c>
      <c r="J148" s="108">
        <v>0</v>
      </c>
      <c r="K148" s="192">
        <f t="shared" si="12"/>
        <v>0</v>
      </c>
      <c r="L148" s="192">
        <f t="shared" si="13"/>
        <v>0</v>
      </c>
      <c r="M148" s="192">
        <f t="shared" si="14"/>
        <v>0</v>
      </c>
      <c r="N148" s="108">
        <v>0</v>
      </c>
      <c r="O148" s="108">
        <v>0</v>
      </c>
      <c r="P148" s="108">
        <v>0</v>
      </c>
      <c r="Q148" s="192">
        <f t="shared" si="15"/>
        <v>0</v>
      </c>
      <c r="R148" s="108">
        <v>0</v>
      </c>
      <c r="S148" s="138">
        <f t="shared" si="16"/>
        <v>0</v>
      </c>
      <c r="T148" s="138">
        <f t="shared" si="17"/>
        <v>0</v>
      </c>
    </row>
    <row r="149" spans="1:20" ht="13.5" customHeight="1" x14ac:dyDescent="0.2">
      <c r="A149" s="284"/>
      <c r="B149" s="105"/>
      <c r="C149" s="21"/>
      <c r="D149" s="19"/>
      <c r="E149" s="52" t="s">
        <v>239</v>
      </c>
      <c r="F149" s="107">
        <v>135</v>
      </c>
      <c r="G149" s="108">
        <v>0</v>
      </c>
      <c r="H149" s="108">
        <v>0</v>
      </c>
      <c r="I149" s="108">
        <v>0</v>
      </c>
      <c r="J149" s="108">
        <v>0</v>
      </c>
      <c r="K149" s="192">
        <f t="shared" si="12"/>
        <v>0</v>
      </c>
      <c r="L149" s="192">
        <f t="shared" si="13"/>
        <v>0</v>
      </c>
      <c r="M149" s="192">
        <f t="shared" si="14"/>
        <v>0</v>
      </c>
      <c r="N149" s="108">
        <v>0</v>
      </c>
      <c r="O149" s="108">
        <v>0</v>
      </c>
      <c r="P149" s="108">
        <v>0</v>
      </c>
      <c r="Q149" s="192">
        <f t="shared" si="15"/>
        <v>0</v>
      </c>
      <c r="R149" s="108">
        <v>0</v>
      </c>
      <c r="S149" s="138">
        <f t="shared" si="16"/>
        <v>0</v>
      </c>
      <c r="T149" s="138">
        <f t="shared" si="17"/>
        <v>0</v>
      </c>
    </row>
    <row r="150" spans="1:20" ht="25.5" customHeight="1" x14ac:dyDescent="0.2">
      <c r="A150" s="284"/>
      <c r="B150" s="105">
        <v>2</v>
      </c>
      <c r="C150" s="21"/>
      <c r="D150" s="272" t="s">
        <v>307</v>
      </c>
      <c r="E150" s="272"/>
      <c r="F150" s="107">
        <v>136</v>
      </c>
      <c r="G150" s="192">
        <f>G151+G154+G157</f>
        <v>442</v>
      </c>
      <c r="H150" s="192">
        <f>H151+H154+H157</f>
        <v>0</v>
      </c>
      <c r="I150" s="192">
        <f>I151+I154+I157</f>
        <v>1000</v>
      </c>
      <c r="J150" s="192">
        <f>J151+J154+J157</f>
        <v>707</v>
      </c>
      <c r="K150" s="192">
        <f t="shared" si="12"/>
        <v>0</v>
      </c>
      <c r="L150" s="192">
        <f t="shared" si="13"/>
        <v>0</v>
      </c>
      <c r="M150" s="192">
        <f t="shared" si="14"/>
        <v>200</v>
      </c>
      <c r="N150" s="192">
        <f>N151+N154+N157</f>
        <v>0</v>
      </c>
      <c r="O150" s="192">
        <f>O151+O154+O157</f>
        <v>0</v>
      </c>
      <c r="P150" s="192">
        <f>P151+P154+P157</f>
        <v>200</v>
      </c>
      <c r="Q150" s="192">
        <f t="shared" si="15"/>
        <v>200</v>
      </c>
      <c r="R150" s="192">
        <f>R151+R154+R157</f>
        <v>400</v>
      </c>
      <c r="S150" s="138">
        <f t="shared" si="16"/>
        <v>56.577086280056577</v>
      </c>
      <c r="T150" s="138">
        <f t="shared" si="17"/>
        <v>159.95475113122174</v>
      </c>
    </row>
    <row r="151" spans="1:20" ht="25.5" customHeight="1" x14ac:dyDescent="0.2">
      <c r="A151" s="284"/>
      <c r="B151" s="284"/>
      <c r="C151" s="21" t="s">
        <v>27</v>
      </c>
      <c r="D151" s="272" t="s">
        <v>308</v>
      </c>
      <c r="E151" s="272"/>
      <c r="F151" s="107">
        <v>137</v>
      </c>
      <c r="G151" s="192">
        <f>G152+G153</f>
        <v>136</v>
      </c>
      <c r="H151" s="192">
        <f>H152+H153</f>
        <v>0</v>
      </c>
      <c r="I151" s="192">
        <f>I152+I153</f>
        <v>1000</v>
      </c>
      <c r="J151" s="192">
        <f>J152+J153</f>
        <v>707</v>
      </c>
      <c r="K151" s="192">
        <f t="shared" si="12"/>
        <v>0</v>
      </c>
      <c r="L151" s="192">
        <f t="shared" si="13"/>
        <v>0</v>
      </c>
      <c r="M151" s="192">
        <f t="shared" si="14"/>
        <v>200</v>
      </c>
      <c r="N151" s="192">
        <f>N152+N153</f>
        <v>0</v>
      </c>
      <c r="O151" s="192">
        <f>O152+O153</f>
        <v>0</v>
      </c>
      <c r="P151" s="192">
        <f>P152+P153</f>
        <v>200</v>
      </c>
      <c r="Q151" s="192">
        <f t="shared" si="15"/>
        <v>200</v>
      </c>
      <c r="R151" s="192">
        <f>R152+R153</f>
        <v>400</v>
      </c>
      <c r="S151" s="138">
        <f t="shared" si="16"/>
        <v>56.577086280056577</v>
      </c>
      <c r="T151" s="138">
        <f t="shared" si="17"/>
        <v>519.85294117647061</v>
      </c>
    </row>
    <row r="152" spans="1:20" ht="15.75" customHeight="1" x14ac:dyDescent="0.2">
      <c r="A152" s="284"/>
      <c r="B152" s="284"/>
      <c r="C152" s="21"/>
      <c r="D152" s="19" t="s">
        <v>166</v>
      </c>
      <c r="E152" s="19" t="s">
        <v>168</v>
      </c>
      <c r="F152" s="107">
        <v>138</v>
      </c>
      <c r="G152" s="108">
        <v>136</v>
      </c>
      <c r="H152" s="108">
        <v>0</v>
      </c>
      <c r="I152" s="108">
        <v>1000</v>
      </c>
      <c r="J152" s="108">
        <v>707</v>
      </c>
      <c r="K152" s="192">
        <f t="shared" si="12"/>
        <v>0</v>
      </c>
      <c r="L152" s="192">
        <f t="shared" si="13"/>
        <v>0</v>
      </c>
      <c r="M152" s="192">
        <f t="shared" si="14"/>
        <v>200</v>
      </c>
      <c r="N152" s="108">
        <v>0</v>
      </c>
      <c r="O152" s="108">
        <v>0</v>
      </c>
      <c r="P152" s="108">
        <v>200</v>
      </c>
      <c r="Q152" s="192">
        <f t="shared" si="15"/>
        <v>200</v>
      </c>
      <c r="R152" s="108">
        <v>400</v>
      </c>
      <c r="S152" s="138">
        <f t="shared" si="16"/>
        <v>56.577086280056577</v>
      </c>
      <c r="T152" s="138">
        <f t="shared" si="17"/>
        <v>519.85294117647061</v>
      </c>
    </row>
    <row r="153" spans="1:20" ht="16.5" customHeight="1" x14ac:dyDescent="0.2">
      <c r="A153" s="284"/>
      <c r="B153" s="284"/>
      <c r="C153" s="21"/>
      <c r="D153" s="19" t="s">
        <v>167</v>
      </c>
      <c r="E153" s="19" t="s">
        <v>169</v>
      </c>
      <c r="F153" s="107">
        <v>139</v>
      </c>
      <c r="G153" s="108">
        <v>0</v>
      </c>
      <c r="H153" s="108">
        <v>0</v>
      </c>
      <c r="I153" s="108">
        <v>0</v>
      </c>
      <c r="J153" s="108">
        <v>0</v>
      </c>
      <c r="K153" s="192">
        <f t="shared" si="12"/>
        <v>0</v>
      </c>
      <c r="L153" s="192">
        <f t="shared" si="13"/>
        <v>0</v>
      </c>
      <c r="M153" s="192">
        <f t="shared" si="14"/>
        <v>0</v>
      </c>
      <c r="N153" s="108">
        <v>0</v>
      </c>
      <c r="O153" s="108">
        <v>0</v>
      </c>
      <c r="P153" s="108">
        <v>0</v>
      </c>
      <c r="Q153" s="192">
        <f t="shared" si="15"/>
        <v>0</v>
      </c>
      <c r="R153" s="108">
        <v>0</v>
      </c>
      <c r="S153" s="138">
        <f t="shared" si="16"/>
        <v>0</v>
      </c>
      <c r="T153" s="138">
        <f t="shared" si="17"/>
        <v>0</v>
      </c>
    </row>
    <row r="154" spans="1:20" ht="25.5" customHeight="1" x14ac:dyDescent="0.2">
      <c r="A154" s="284"/>
      <c r="B154" s="284"/>
      <c r="C154" s="21" t="s">
        <v>28</v>
      </c>
      <c r="D154" s="272" t="s">
        <v>309</v>
      </c>
      <c r="E154" s="272"/>
      <c r="F154" s="107">
        <v>140</v>
      </c>
      <c r="G154" s="192">
        <f>G155+G156</f>
        <v>306</v>
      </c>
      <c r="H154" s="192">
        <f>H155+H156</f>
        <v>0</v>
      </c>
      <c r="I154" s="192">
        <f>I155+I156</f>
        <v>0</v>
      </c>
      <c r="J154" s="192">
        <f>J155+J156</f>
        <v>0</v>
      </c>
      <c r="K154" s="192">
        <f t="shared" si="12"/>
        <v>0</v>
      </c>
      <c r="L154" s="192">
        <f t="shared" si="13"/>
        <v>0</v>
      </c>
      <c r="M154" s="192">
        <f t="shared" si="14"/>
        <v>0</v>
      </c>
      <c r="N154" s="192">
        <f>N155+N156</f>
        <v>0</v>
      </c>
      <c r="O154" s="192">
        <f>O155+O156</f>
        <v>0</v>
      </c>
      <c r="P154" s="192">
        <f>P155+P156</f>
        <v>0</v>
      </c>
      <c r="Q154" s="192">
        <f t="shared" si="15"/>
        <v>0</v>
      </c>
      <c r="R154" s="192">
        <f>R155+R156</f>
        <v>0</v>
      </c>
      <c r="S154" s="138">
        <f t="shared" si="16"/>
        <v>0</v>
      </c>
      <c r="T154" s="138">
        <f t="shared" si="17"/>
        <v>0</v>
      </c>
    </row>
    <row r="155" spans="1:20" ht="15.75" customHeight="1" x14ac:dyDescent="0.2">
      <c r="A155" s="284"/>
      <c r="B155" s="284"/>
      <c r="C155" s="21"/>
      <c r="D155" s="19" t="s">
        <v>75</v>
      </c>
      <c r="E155" s="19" t="s">
        <v>168</v>
      </c>
      <c r="F155" s="107">
        <v>141</v>
      </c>
      <c r="G155" s="108">
        <v>306</v>
      </c>
      <c r="H155" s="108">
        <v>0</v>
      </c>
      <c r="I155" s="108">
        <v>0</v>
      </c>
      <c r="J155" s="108">
        <v>0</v>
      </c>
      <c r="K155" s="192">
        <f t="shared" si="12"/>
        <v>0</v>
      </c>
      <c r="L155" s="192">
        <f t="shared" si="13"/>
        <v>0</v>
      </c>
      <c r="M155" s="192">
        <f t="shared" si="14"/>
        <v>0</v>
      </c>
      <c r="N155" s="108">
        <v>0</v>
      </c>
      <c r="O155" s="108">
        <v>0</v>
      </c>
      <c r="P155" s="108">
        <v>0</v>
      </c>
      <c r="Q155" s="192">
        <f t="shared" si="15"/>
        <v>0</v>
      </c>
      <c r="R155" s="108">
        <v>0</v>
      </c>
      <c r="S155" s="138">
        <f t="shared" si="16"/>
        <v>0</v>
      </c>
      <c r="T155" s="138">
        <f t="shared" si="17"/>
        <v>0</v>
      </c>
    </row>
    <row r="156" spans="1:20" ht="15.75" customHeight="1" x14ac:dyDescent="0.2">
      <c r="A156" s="284"/>
      <c r="B156" s="284"/>
      <c r="C156" s="21"/>
      <c r="D156" s="19" t="s">
        <v>77</v>
      </c>
      <c r="E156" s="19" t="s">
        <v>169</v>
      </c>
      <c r="F156" s="107">
        <v>142</v>
      </c>
      <c r="G156" s="108">
        <v>0</v>
      </c>
      <c r="H156" s="108">
        <v>0</v>
      </c>
      <c r="I156" s="108">
        <v>0</v>
      </c>
      <c r="J156" s="108">
        <v>0</v>
      </c>
      <c r="K156" s="192">
        <f t="shared" si="12"/>
        <v>0</v>
      </c>
      <c r="L156" s="192">
        <f t="shared" si="13"/>
        <v>0</v>
      </c>
      <c r="M156" s="192">
        <f t="shared" si="14"/>
        <v>0</v>
      </c>
      <c r="N156" s="108">
        <v>0</v>
      </c>
      <c r="O156" s="108">
        <v>0</v>
      </c>
      <c r="P156" s="108">
        <v>0</v>
      </c>
      <c r="Q156" s="192">
        <f t="shared" si="15"/>
        <v>0</v>
      </c>
      <c r="R156" s="108">
        <v>0</v>
      </c>
      <c r="S156" s="138">
        <f t="shared" si="16"/>
        <v>0</v>
      </c>
      <c r="T156" s="138">
        <f t="shared" si="17"/>
        <v>0</v>
      </c>
    </row>
    <row r="157" spans="1:20" ht="13.5" customHeight="1" x14ac:dyDescent="0.2">
      <c r="A157" s="284"/>
      <c r="B157" s="284"/>
      <c r="C157" s="21" t="s">
        <v>30</v>
      </c>
      <c r="D157" s="272" t="s">
        <v>44</v>
      </c>
      <c r="E157" s="272"/>
      <c r="F157" s="107">
        <v>143</v>
      </c>
      <c r="G157" s="108">
        <v>0</v>
      </c>
      <c r="H157" s="108">
        <v>0</v>
      </c>
      <c r="I157" s="108">
        <v>0</v>
      </c>
      <c r="J157" s="108">
        <v>0</v>
      </c>
      <c r="K157" s="192">
        <f t="shared" si="12"/>
        <v>0</v>
      </c>
      <c r="L157" s="192">
        <f t="shared" si="13"/>
        <v>0</v>
      </c>
      <c r="M157" s="192">
        <f t="shared" si="14"/>
        <v>0</v>
      </c>
      <c r="N157" s="108">
        <v>0</v>
      </c>
      <c r="O157" s="108">
        <v>0</v>
      </c>
      <c r="P157" s="108">
        <v>0</v>
      </c>
      <c r="Q157" s="192">
        <f t="shared" si="15"/>
        <v>0</v>
      </c>
      <c r="R157" s="108">
        <v>0</v>
      </c>
      <c r="S157" s="138">
        <f t="shared" si="16"/>
        <v>0</v>
      </c>
      <c r="T157" s="138">
        <f t="shared" si="17"/>
        <v>0</v>
      </c>
    </row>
    <row r="158" spans="1:20" ht="15.75" customHeight="1" x14ac:dyDescent="0.2">
      <c r="A158" s="284"/>
      <c r="B158" s="105">
        <v>3</v>
      </c>
      <c r="C158" s="21"/>
      <c r="D158" s="272" t="s">
        <v>9</v>
      </c>
      <c r="E158" s="272"/>
      <c r="F158" s="107">
        <v>144</v>
      </c>
      <c r="G158" s="108">
        <v>0</v>
      </c>
      <c r="H158" s="108">
        <v>0</v>
      </c>
      <c r="I158" s="108">
        <v>0</v>
      </c>
      <c r="J158" s="108">
        <v>0</v>
      </c>
      <c r="K158" s="192">
        <f t="shared" si="12"/>
        <v>0</v>
      </c>
      <c r="L158" s="192">
        <f t="shared" si="13"/>
        <v>0</v>
      </c>
      <c r="M158" s="192">
        <f t="shared" si="14"/>
        <v>0</v>
      </c>
      <c r="N158" s="108">
        <v>0</v>
      </c>
      <c r="O158" s="108">
        <v>0</v>
      </c>
      <c r="P158" s="108">
        <v>0</v>
      </c>
      <c r="Q158" s="192">
        <f t="shared" si="15"/>
        <v>0</v>
      </c>
      <c r="R158" s="108">
        <v>0</v>
      </c>
      <c r="S158" s="138">
        <f t="shared" si="16"/>
        <v>0</v>
      </c>
      <c r="T158" s="138">
        <f t="shared" si="17"/>
        <v>0</v>
      </c>
    </row>
    <row r="159" spans="1:20" x14ac:dyDescent="0.2">
      <c r="A159" s="105" t="s">
        <v>19</v>
      </c>
      <c r="B159" s="105"/>
      <c r="C159" s="21"/>
      <c r="D159" s="272" t="s">
        <v>291</v>
      </c>
      <c r="E159" s="272"/>
      <c r="F159" s="107">
        <v>145</v>
      </c>
      <c r="G159" s="108">
        <f>G13-G41</f>
        <v>171112</v>
      </c>
      <c r="H159" s="108">
        <f>H13-H41</f>
        <v>0</v>
      </c>
      <c r="I159" s="108">
        <f>I13-I41</f>
        <v>157852</v>
      </c>
      <c r="J159" s="108">
        <f>J13-J41</f>
        <v>190847</v>
      </c>
      <c r="K159" s="192">
        <f t="shared" si="12"/>
        <v>293051</v>
      </c>
      <c r="L159" s="192">
        <f t="shared" si="13"/>
        <v>351668</v>
      </c>
      <c r="M159" s="192">
        <f t="shared" si="14"/>
        <v>485861</v>
      </c>
      <c r="N159" s="108">
        <f>N13-N41</f>
        <v>293051</v>
      </c>
      <c r="O159" s="108">
        <f>O13-O41</f>
        <v>58617</v>
      </c>
      <c r="P159" s="108">
        <f>P13-P41</f>
        <v>134193</v>
      </c>
      <c r="Q159" s="192">
        <f t="shared" si="15"/>
        <v>-319101</v>
      </c>
      <c r="R159" s="108">
        <f>R13-R41</f>
        <v>166760</v>
      </c>
      <c r="S159" s="138">
        <f t="shared" si="16"/>
        <v>87.378895135894197</v>
      </c>
      <c r="T159" s="138">
        <f t="shared" si="17"/>
        <v>111.53338164477067</v>
      </c>
    </row>
    <row r="160" spans="1:20" x14ac:dyDescent="0.2">
      <c r="A160" s="111"/>
      <c r="B160" s="111"/>
      <c r="C160" s="134"/>
      <c r="D160" s="39"/>
      <c r="E160" s="39" t="s">
        <v>310</v>
      </c>
      <c r="F160" s="107">
        <v>146</v>
      </c>
      <c r="G160" s="108">
        <v>0</v>
      </c>
      <c r="H160" s="108">
        <v>0</v>
      </c>
      <c r="I160" s="108">
        <v>0</v>
      </c>
      <c r="J160" s="108">
        <v>0</v>
      </c>
      <c r="K160" s="192">
        <f t="shared" si="12"/>
        <v>0</v>
      </c>
      <c r="L160" s="192">
        <f t="shared" si="13"/>
        <v>0</v>
      </c>
      <c r="M160" s="192">
        <f t="shared" si="14"/>
        <v>0</v>
      </c>
      <c r="N160" s="108">
        <v>0</v>
      </c>
      <c r="O160" s="108">
        <v>0</v>
      </c>
      <c r="P160" s="108">
        <v>0</v>
      </c>
      <c r="Q160" s="192">
        <f t="shared" si="15"/>
        <v>0</v>
      </c>
      <c r="R160" s="108">
        <v>0</v>
      </c>
      <c r="S160" s="138">
        <f t="shared" si="16"/>
        <v>0</v>
      </c>
      <c r="T160" s="138">
        <f t="shared" si="17"/>
        <v>0</v>
      </c>
    </row>
    <row r="161" spans="1:116" ht="15.75" customHeight="1" x14ac:dyDescent="0.2">
      <c r="A161" s="111"/>
      <c r="B161" s="111"/>
      <c r="C161" s="134"/>
      <c r="D161" s="39"/>
      <c r="E161" s="39" t="s">
        <v>165</v>
      </c>
      <c r="F161" s="107">
        <v>147</v>
      </c>
      <c r="G161" s="114">
        <v>0</v>
      </c>
      <c r="H161" s="114">
        <v>0</v>
      </c>
      <c r="I161" s="114">
        <v>0</v>
      </c>
      <c r="J161" s="114">
        <v>0</v>
      </c>
      <c r="K161" s="192">
        <f t="shared" si="12"/>
        <v>0</v>
      </c>
      <c r="L161" s="192">
        <f t="shared" si="13"/>
        <v>0</v>
      </c>
      <c r="M161" s="192">
        <f t="shared" si="14"/>
        <v>0</v>
      </c>
      <c r="N161" s="114">
        <v>0</v>
      </c>
      <c r="O161" s="114">
        <v>0</v>
      </c>
      <c r="P161" s="114">
        <v>0</v>
      </c>
      <c r="Q161" s="192">
        <f t="shared" si="15"/>
        <v>0</v>
      </c>
      <c r="R161" s="114">
        <v>0</v>
      </c>
      <c r="S161" s="138">
        <f t="shared" si="16"/>
        <v>0</v>
      </c>
      <c r="T161" s="138">
        <f t="shared" si="17"/>
        <v>0</v>
      </c>
    </row>
    <row r="162" spans="1:116" s="65" customFormat="1" ht="13.5" customHeight="1" x14ac:dyDescent="0.2">
      <c r="A162" s="115" t="s">
        <v>20</v>
      </c>
      <c r="B162" s="116"/>
      <c r="C162" s="135"/>
      <c r="D162" s="296" t="s">
        <v>118</v>
      </c>
      <c r="E162" s="296"/>
      <c r="F162" s="107">
        <v>148</v>
      </c>
      <c r="G162" s="108">
        <v>20626</v>
      </c>
      <c r="H162" s="108">
        <v>0</v>
      </c>
      <c r="I162" s="108">
        <f>(I159-I160+I161)*0.16</f>
        <v>25256.32</v>
      </c>
      <c r="J162" s="108">
        <v>27284</v>
      </c>
      <c r="K162" s="192">
        <f>N162</f>
        <v>46888.160000000003</v>
      </c>
      <c r="L162" s="192">
        <f>N162+O162</f>
        <v>56266.880000000005</v>
      </c>
      <c r="M162" s="192">
        <f>N162+O162+P162</f>
        <v>77737.760000000009</v>
      </c>
      <c r="N162" s="108">
        <f>N159*0.16</f>
        <v>46888.160000000003</v>
      </c>
      <c r="O162" s="108">
        <f>O159*0.16</f>
        <v>9378.7199999999993</v>
      </c>
      <c r="P162" s="108">
        <f>P159*0.16</f>
        <v>21470.880000000001</v>
      </c>
      <c r="Q162" s="192">
        <f t="shared" si="15"/>
        <v>-51056.160000000003</v>
      </c>
      <c r="R162" s="108">
        <f>R159*0.16</f>
        <v>26681.600000000002</v>
      </c>
      <c r="S162" s="138">
        <f t="shared" si="16"/>
        <v>97.792112593461383</v>
      </c>
      <c r="T162" s="138">
        <f t="shared" si="17"/>
        <v>132.27964704741589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</row>
    <row r="163" spans="1:116" ht="13.5" customHeight="1" x14ac:dyDescent="0.2">
      <c r="A163" s="117" t="s">
        <v>21</v>
      </c>
      <c r="B163" s="118"/>
      <c r="C163" s="136"/>
      <c r="D163" s="305" t="s">
        <v>14</v>
      </c>
      <c r="E163" s="305"/>
      <c r="F163" s="107">
        <v>149</v>
      </c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92">
        <f t="shared" si="15"/>
        <v>0</v>
      </c>
      <c r="R163" s="108"/>
      <c r="S163" s="138">
        <f t="shared" si="16"/>
        <v>0</v>
      </c>
      <c r="T163" s="138">
        <f t="shared" si="17"/>
        <v>0</v>
      </c>
    </row>
    <row r="164" spans="1:116" ht="13.5" customHeight="1" x14ac:dyDescent="0.2">
      <c r="A164" s="119"/>
      <c r="B164" s="120">
        <v>1</v>
      </c>
      <c r="C164" s="136"/>
      <c r="D164" s="297" t="s">
        <v>300</v>
      </c>
      <c r="E164" s="299"/>
      <c r="F164" s="107">
        <v>150</v>
      </c>
      <c r="G164" s="180">
        <f t="shared" ref="G164:J165" si="18">G100</f>
        <v>2269381</v>
      </c>
      <c r="H164" s="180">
        <f t="shared" si="18"/>
        <v>0</v>
      </c>
      <c r="I164" s="180">
        <f t="shared" si="18"/>
        <v>3120000</v>
      </c>
      <c r="J164" s="180">
        <f t="shared" si="18"/>
        <v>3408732</v>
      </c>
      <c r="K164" s="180">
        <f t="shared" ref="K164:M165" si="19">K100</f>
        <v>948855</v>
      </c>
      <c r="L164" s="180">
        <f t="shared" si="19"/>
        <v>2046064</v>
      </c>
      <c r="M164" s="180">
        <f t="shared" si="19"/>
        <v>3229584</v>
      </c>
      <c r="N164" s="180">
        <f t="shared" ref="N164:P165" si="20">N100</f>
        <v>948855</v>
      </c>
      <c r="O164" s="180">
        <f t="shared" si="20"/>
        <v>1097209</v>
      </c>
      <c r="P164" s="180">
        <f t="shared" si="20"/>
        <v>1183520</v>
      </c>
      <c r="Q164" s="192">
        <f t="shared" si="15"/>
        <v>1522266</v>
      </c>
      <c r="R164" s="180">
        <f>R100</f>
        <v>4751850</v>
      </c>
      <c r="S164" s="138">
        <f t="shared" si="16"/>
        <v>139.40227627164589</v>
      </c>
      <c r="T164" s="138">
        <f t="shared" si="17"/>
        <v>150.20536437028423</v>
      </c>
    </row>
    <row r="165" spans="1:116" ht="13.5" customHeight="1" x14ac:dyDescent="0.2">
      <c r="A165" s="119"/>
      <c r="B165" s="120">
        <v>2</v>
      </c>
      <c r="C165" s="136"/>
      <c r="D165" s="272" t="s">
        <v>304</v>
      </c>
      <c r="E165" s="272"/>
      <c r="F165" s="107">
        <v>151</v>
      </c>
      <c r="G165" s="180">
        <f t="shared" si="18"/>
        <v>2063696</v>
      </c>
      <c r="H165" s="180">
        <f t="shared" si="18"/>
        <v>0</v>
      </c>
      <c r="I165" s="180">
        <f t="shared" si="18"/>
        <v>2940000</v>
      </c>
      <c r="J165" s="180">
        <f t="shared" si="18"/>
        <v>3142109</v>
      </c>
      <c r="K165" s="180">
        <f t="shared" si="19"/>
        <v>872640</v>
      </c>
      <c r="L165" s="180">
        <f t="shared" si="19"/>
        <v>1826539</v>
      </c>
      <c r="M165" s="180">
        <f t="shared" si="19"/>
        <v>2863539</v>
      </c>
      <c r="N165" s="180">
        <f t="shared" si="20"/>
        <v>872640</v>
      </c>
      <c r="O165" s="180">
        <f t="shared" si="20"/>
        <v>953899</v>
      </c>
      <c r="P165" s="180">
        <f t="shared" si="20"/>
        <v>1037000</v>
      </c>
      <c r="Q165" s="192">
        <f t="shared" si="15"/>
        <v>1351461</v>
      </c>
      <c r="R165" s="180">
        <f>R101</f>
        <v>4215000</v>
      </c>
      <c r="S165" s="138">
        <f t="shared" si="16"/>
        <v>134.1455691066096</v>
      </c>
      <c r="T165" s="138">
        <f t="shared" si="17"/>
        <v>152.25638853784668</v>
      </c>
    </row>
    <row r="166" spans="1:116" ht="12.75" customHeight="1" x14ac:dyDescent="0.2">
      <c r="A166" s="300"/>
      <c r="B166" s="121">
        <v>3</v>
      </c>
      <c r="C166" s="21"/>
      <c r="D166" s="272" t="s">
        <v>109</v>
      </c>
      <c r="E166" s="272"/>
      <c r="F166" s="107">
        <v>152</v>
      </c>
      <c r="G166" s="108">
        <v>155</v>
      </c>
      <c r="H166" s="108">
        <v>0</v>
      </c>
      <c r="I166" s="108">
        <v>170</v>
      </c>
      <c r="J166" s="108">
        <v>186</v>
      </c>
      <c r="K166" s="108">
        <v>110</v>
      </c>
      <c r="L166" s="108">
        <v>110</v>
      </c>
      <c r="M166" s="108">
        <v>110</v>
      </c>
      <c r="N166" s="108">
        <v>110</v>
      </c>
      <c r="O166" s="108">
        <v>110</v>
      </c>
      <c r="P166" s="108">
        <v>110</v>
      </c>
      <c r="Q166" s="108">
        <v>110</v>
      </c>
      <c r="R166" s="108">
        <v>248</v>
      </c>
      <c r="S166" s="138">
        <f t="shared" si="16"/>
        <v>133.33333333333331</v>
      </c>
      <c r="T166" s="138">
        <f t="shared" si="17"/>
        <v>120</v>
      </c>
    </row>
    <row r="167" spans="1:116" ht="12.75" customHeight="1" x14ac:dyDescent="0.2">
      <c r="A167" s="300"/>
      <c r="B167" s="121">
        <v>4</v>
      </c>
      <c r="C167" s="21"/>
      <c r="D167" s="272" t="s">
        <v>135</v>
      </c>
      <c r="E167" s="272"/>
      <c r="F167" s="107">
        <v>153</v>
      </c>
      <c r="G167" s="108">
        <v>143</v>
      </c>
      <c r="H167" s="108">
        <v>0</v>
      </c>
      <c r="I167" s="108">
        <v>170</v>
      </c>
      <c r="J167" s="108">
        <v>180</v>
      </c>
      <c r="K167" s="108">
        <v>107</v>
      </c>
      <c r="L167" s="108">
        <v>107</v>
      </c>
      <c r="M167" s="108">
        <v>107</v>
      </c>
      <c r="N167" s="108">
        <v>107</v>
      </c>
      <c r="O167" s="108">
        <v>107</v>
      </c>
      <c r="P167" s="108">
        <v>107</v>
      </c>
      <c r="Q167" s="108">
        <v>107</v>
      </c>
      <c r="R167" s="108">
        <v>201</v>
      </c>
      <c r="S167" s="138">
        <f t="shared" si="16"/>
        <v>111.66666666666667</v>
      </c>
      <c r="T167" s="138">
        <f t="shared" si="17"/>
        <v>125.87412587412588</v>
      </c>
    </row>
    <row r="168" spans="1:116" ht="37.5" customHeight="1" x14ac:dyDescent="0.2">
      <c r="A168" s="300"/>
      <c r="B168" s="121">
        <v>5</v>
      </c>
      <c r="C168" s="21" t="s">
        <v>27</v>
      </c>
      <c r="D168" s="303" t="s">
        <v>347</v>
      </c>
      <c r="E168" s="304"/>
      <c r="F168" s="107">
        <v>154</v>
      </c>
      <c r="G168" s="192">
        <f>(G165/G167)/8</f>
        <v>1803.93006993007</v>
      </c>
      <c r="H168" s="192"/>
      <c r="I168" s="192">
        <f>(I165/I167)/12</f>
        <v>1441.1764705882354</v>
      </c>
      <c r="J168" s="192">
        <f>(J165/J167)/12</f>
        <v>1454.6800925925927</v>
      </c>
      <c r="K168" s="192">
        <f>(K165/K167)/3</f>
        <v>2718.5046728971961</v>
      </c>
      <c r="L168" s="192">
        <f>(L165/L167)/6</f>
        <v>2845.0763239875391</v>
      </c>
      <c r="M168" s="192">
        <f>(M165/M167)/9</f>
        <v>2973.5607476635514</v>
      </c>
      <c r="N168" s="192">
        <f>(N165/N167)/12</f>
        <v>679.62616822429902</v>
      </c>
      <c r="O168" s="192">
        <f>(O165/O167)/12</f>
        <v>742.91199376947043</v>
      </c>
      <c r="P168" s="192">
        <f>(P165/P167)/12</f>
        <v>807.63239875389411</v>
      </c>
      <c r="Q168" s="192">
        <f t="shared" si="15"/>
        <v>-482.65812293671854</v>
      </c>
      <c r="R168" s="192">
        <f>(R165/R167)/12</f>
        <v>1747.5124378109451</v>
      </c>
      <c r="S168" s="138">
        <f t="shared" si="16"/>
        <v>120.13036039397873</v>
      </c>
      <c r="T168" s="138">
        <f t="shared" si="17"/>
        <v>80.639494670044726</v>
      </c>
    </row>
    <row r="169" spans="1:116" ht="39.75" customHeight="1" x14ac:dyDescent="0.2">
      <c r="A169" s="300"/>
      <c r="B169" s="121"/>
      <c r="C169" s="21" t="s">
        <v>305</v>
      </c>
      <c r="D169" s="272" t="s">
        <v>348</v>
      </c>
      <c r="E169" s="272"/>
      <c r="F169" s="107">
        <v>155</v>
      </c>
      <c r="G169" s="192">
        <f>G164/G167/8</f>
        <v>1983.7246503496503</v>
      </c>
      <c r="H169" s="192"/>
      <c r="I169" s="192">
        <f>I164/I167/12</f>
        <v>1529.4117647058822</v>
      </c>
      <c r="J169" s="192">
        <f>J164/J167/12</f>
        <v>1578.1166666666668</v>
      </c>
      <c r="K169" s="192">
        <f>K164/K167/3</f>
        <v>2955.934579439252</v>
      </c>
      <c r="L169" s="192">
        <f>L164/L167/6</f>
        <v>3187.0155763239873</v>
      </c>
      <c r="M169" s="192">
        <f>M164/M167/9</f>
        <v>3353.6697819314641</v>
      </c>
      <c r="N169" s="192">
        <f>N164/N167/12</f>
        <v>738.98364485981301</v>
      </c>
      <c r="O169" s="192">
        <f>O164/O167/12</f>
        <v>854.52414330218062</v>
      </c>
      <c r="P169" s="192">
        <f>P164/P167/12</f>
        <v>921.7445482866043</v>
      </c>
      <c r="Q169" s="192">
        <f t="shared" si="15"/>
        <v>-545.16527177198088</v>
      </c>
      <c r="R169" s="192">
        <f>R164/R167/12</f>
        <v>1970.087064676617</v>
      </c>
      <c r="S169" s="138">
        <f t="shared" si="16"/>
        <v>124.83785934774258</v>
      </c>
      <c r="T169" s="138">
        <f t="shared" si="17"/>
        <v>79.553211499817209</v>
      </c>
    </row>
    <row r="170" spans="1:116" ht="29.25" customHeight="1" x14ac:dyDescent="0.2">
      <c r="A170" s="300"/>
      <c r="B170" s="121">
        <v>6</v>
      </c>
      <c r="C170" s="21" t="s">
        <v>27</v>
      </c>
      <c r="D170" s="272" t="s">
        <v>349</v>
      </c>
      <c r="E170" s="272"/>
      <c r="F170" s="107">
        <v>156</v>
      </c>
      <c r="G170" s="192">
        <f>G14/G167</f>
        <v>21931.790209790212</v>
      </c>
      <c r="H170" s="192"/>
      <c r="I170" s="192">
        <f t="shared" ref="I170:P170" si="21">I14/I167</f>
        <v>24128.54117647059</v>
      </c>
      <c r="J170" s="192">
        <f t="shared" si="21"/>
        <v>24868.594444444443</v>
      </c>
      <c r="K170" s="192">
        <f t="shared" si="21"/>
        <v>13793.542056074766</v>
      </c>
      <c r="L170" s="192">
        <f t="shared" si="21"/>
        <v>27054.710280373831</v>
      </c>
      <c r="M170" s="192">
        <f t="shared" si="21"/>
        <v>42122.93457943925</v>
      </c>
      <c r="N170" s="192">
        <f t="shared" si="21"/>
        <v>13793.542056074766</v>
      </c>
      <c r="O170" s="192">
        <f t="shared" si="21"/>
        <v>13261.168224299065</v>
      </c>
      <c r="P170" s="192">
        <f t="shared" si="21"/>
        <v>15068.224299065421</v>
      </c>
      <c r="Q170" s="192">
        <f t="shared" si="15"/>
        <v>-11670.198261031293</v>
      </c>
      <c r="R170" s="192">
        <f>R14/R167</f>
        <v>30452.736318407959</v>
      </c>
      <c r="S170" s="138">
        <f t="shared" si="16"/>
        <v>122.45459383093922</v>
      </c>
      <c r="T170" s="138">
        <f t="shared" si="17"/>
        <v>113.39062706036309</v>
      </c>
    </row>
    <row r="171" spans="1:116" ht="38.25" customHeight="1" x14ac:dyDescent="0.2">
      <c r="A171" s="300"/>
      <c r="B171" s="121"/>
      <c r="C171" s="21" t="s">
        <v>28</v>
      </c>
      <c r="D171" s="272" t="s">
        <v>350</v>
      </c>
      <c r="E171" s="272"/>
      <c r="F171" s="107">
        <v>157</v>
      </c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92">
        <f t="shared" si="15"/>
        <v>0</v>
      </c>
      <c r="R171" s="108"/>
      <c r="S171" s="138">
        <f t="shared" si="16"/>
        <v>0</v>
      </c>
      <c r="T171" s="138">
        <f t="shared" si="17"/>
        <v>0</v>
      </c>
    </row>
    <row r="172" spans="1:116" ht="27" customHeight="1" x14ac:dyDescent="0.2">
      <c r="A172" s="300"/>
      <c r="B172" s="121"/>
      <c r="C172" s="21" t="s">
        <v>137</v>
      </c>
      <c r="D172" s="303" t="s">
        <v>351</v>
      </c>
      <c r="E172" s="304"/>
      <c r="F172" s="107">
        <v>158</v>
      </c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92">
        <f t="shared" si="15"/>
        <v>0</v>
      </c>
      <c r="R172" s="108"/>
      <c r="S172" s="138">
        <f t="shared" si="16"/>
        <v>0</v>
      </c>
      <c r="T172" s="138">
        <f t="shared" si="17"/>
        <v>0</v>
      </c>
    </row>
    <row r="173" spans="1:116" ht="15" customHeight="1" x14ac:dyDescent="0.2">
      <c r="A173" s="300"/>
      <c r="B173" s="121"/>
      <c r="C173" s="21"/>
      <c r="D173" s="19"/>
      <c r="E173" s="19" t="s">
        <v>311</v>
      </c>
      <c r="F173" s="107">
        <v>159</v>
      </c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92">
        <f t="shared" si="15"/>
        <v>0</v>
      </c>
      <c r="R173" s="108"/>
      <c r="S173" s="138">
        <f t="shared" si="16"/>
        <v>0</v>
      </c>
      <c r="T173" s="138">
        <f t="shared" si="17"/>
        <v>0</v>
      </c>
    </row>
    <row r="174" spans="1:116" ht="15" customHeight="1" x14ac:dyDescent="0.2">
      <c r="A174" s="300"/>
      <c r="B174" s="121"/>
      <c r="C174" s="21"/>
      <c r="D174" s="19"/>
      <c r="E174" s="19" t="s">
        <v>328</v>
      </c>
      <c r="F174" s="107">
        <v>160</v>
      </c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92">
        <f t="shared" si="15"/>
        <v>0</v>
      </c>
      <c r="R174" s="108"/>
      <c r="S174" s="138">
        <f t="shared" si="16"/>
        <v>0</v>
      </c>
      <c r="T174" s="138">
        <f t="shared" si="17"/>
        <v>0</v>
      </c>
    </row>
    <row r="175" spans="1:116" ht="15" customHeight="1" x14ac:dyDescent="0.2">
      <c r="A175" s="300"/>
      <c r="B175" s="121"/>
      <c r="C175" s="21"/>
      <c r="D175" s="19"/>
      <c r="E175" s="19" t="s">
        <v>352</v>
      </c>
      <c r="F175" s="107">
        <v>161</v>
      </c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92">
        <f t="shared" si="15"/>
        <v>0</v>
      </c>
      <c r="R175" s="108"/>
      <c r="S175" s="138">
        <f t="shared" si="16"/>
        <v>0</v>
      </c>
      <c r="T175" s="138">
        <f t="shared" si="17"/>
        <v>0</v>
      </c>
    </row>
    <row r="176" spans="1:116" ht="26.25" customHeight="1" x14ac:dyDescent="0.2">
      <c r="A176" s="300"/>
      <c r="B176" s="121"/>
      <c r="C176" s="21"/>
      <c r="D176" s="19"/>
      <c r="E176" s="19" t="s">
        <v>353</v>
      </c>
      <c r="F176" s="107">
        <v>162</v>
      </c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92">
        <f t="shared" si="15"/>
        <v>0</v>
      </c>
      <c r="R176" s="108"/>
      <c r="S176" s="138">
        <f t="shared" si="16"/>
        <v>0</v>
      </c>
      <c r="T176" s="138">
        <f t="shared" si="17"/>
        <v>0</v>
      </c>
    </row>
    <row r="177" spans="1:116" ht="15.75" customHeight="1" x14ac:dyDescent="0.2">
      <c r="A177" s="300"/>
      <c r="B177" s="122">
        <v>7</v>
      </c>
      <c r="C177" s="137"/>
      <c r="D177" s="296" t="s">
        <v>265</v>
      </c>
      <c r="E177" s="296"/>
      <c r="F177" s="107">
        <v>163</v>
      </c>
      <c r="G177" s="108">
        <v>0</v>
      </c>
      <c r="H177" s="108">
        <v>0</v>
      </c>
      <c r="I177" s="108">
        <v>0</v>
      </c>
      <c r="J177" s="108">
        <v>0</v>
      </c>
      <c r="K177" s="108"/>
      <c r="L177" s="108"/>
      <c r="M177" s="108"/>
      <c r="N177" s="108">
        <v>0</v>
      </c>
      <c r="O177" s="108">
        <v>0</v>
      </c>
      <c r="P177" s="108">
        <v>0</v>
      </c>
      <c r="Q177" s="192">
        <f t="shared" si="15"/>
        <v>0</v>
      </c>
      <c r="R177" s="108">
        <v>0</v>
      </c>
      <c r="S177" s="138">
        <f t="shared" si="16"/>
        <v>0</v>
      </c>
      <c r="T177" s="138">
        <f t="shared" si="17"/>
        <v>0</v>
      </c>
    </row>
    <row r="178" spans="1:116" ht="15" customHeight="1" x14ac:dyDescent="0.2">
      <c r="A178" s="300"/>
      <c r="B178" s="123">
        <v>8</v>
      </c>
      <c r="C178" s="132"/>
      <c r="D178" s="296" t="s">
        <v>318</v>
      </c>
      <c r="E178" s="296"/>
      <c r="F178" s="107">
        <v>164</v>
      </c>
      <c r="G178" s="192">
        <f t="shared" ref="G178:P178" si="22">G179+G180+G181+G182+G183</f>
        <v>0</v>
      </c>
      <c r="H178" s="192">
        <f t="shared" si="22"/>
        <v>0</v>
      </c>
      <c r="I178" s="192">
        <f t="shared" si="22"/>
        <v>0</v>
      </c>
      <c r="J178" s="192">
        <f t="shared" si="22"/>
        <v>0</v>
      </c>
      <c r="K178" s="192">
        <f t="shared" si="22"/>
        <v>0</v>
      </c>
      <c r="L178" s="192">
        <f t="shared" si="22"/>
        <v>0</v>
      </c>
      <c r="M178" s="192">
        <f t="shared" si="22"/>
        <v>0</v>
      </c>
      <c r="N178" s="192">
        <f t="shared" si="22"/>
        <v>235338</v>
      </c>
      <c r="O178" s="192">
        <f t="shared" si="22"/>
        <v>133775</v>
      </c>
      <c r="P178" s="192">
        <f t="shared" si="22"/>
        <v>600000</v>
      </c>
      <c r="Q178" s="192">
        <f t="shared" si="15"/>
        <v>-969113</v>
      </c>
      <c r="R178" s="192">
        <f>R179+R180+R181+R182+R183</f>
        <v>0</v>
      </c>
      <c r="S178" s="138">
        <f t="shared" si="16"/>
        <v>0</v>
      </c>
      <c r="T178" s="138">
        <f t="shared" si="17"/>
        <v>0</v>
      </c>
    </row>
    <row r="179" spans="1:116" ht="25.5" customHeight="1" x14ac:dyDescent="0.2">
      <c r="A179" s="300"/>
      <c r="B179" s="123"/>
      <c r="C179" s="132"/>
      <c r="D179" s="71"/>
      <c r="E179" s="20" t="s">
        <v>320</v>
      </c>
      <c r="F179" s="107">
        <v>165</v>
      </c>
      <c r="G179" s="108">
        <v>0</v>
      </c>
      <c r="H179" s="108">
        <v>0</v>
      </c>
      <c r="I179" s="108">
        <v>0</v>
      </c>
      <c r="J179" s="108">
        <v>0</v>
      </c>
      <c r="K179" s="108"/>
      <c r="L179" s="108"/>
      <c r="M179" s="108"/>
      <c r="N179" s="108">
        <v>111767</v>
      </c>
      <c r="O179" s="108">
        <v>13062</v>
      </c>
      <c r="P179" s="108">
        <v>400000</v>
      </c>
      <c r="Q179" s="192">
        <f t="shared" si="15"/>
        <v>-524829</v>
      </c>
      <c r="R179" s="108">
        <v>0</v>
      </c>
      <c r="S179" s="138">
        <f t="shared" si="16"/>
        <v>0</v>
      </c>
      <c r="T179" s="138">
        <f t="shared" si="17"/>
        <v>0</v>
      </c>
    </row>
    <row r="180" spans="1:116" ht="15" customHeight="1" x14ac:dyDescent="0.2">
      <c r="A180" s="300"/>
      <c r="B180" s="123"/>
      <c r="C180" s="132"/>
      <c r="D180" s="71"/>
      <c r="E180" s="20" t="s">
        <v>321</v>
      </c>
      <c r="F180" s="107">
        <v>166</v>
      </c>
      <c r="G180" s="108">
        <v>0</v>
      </c>
      <c r="H180" s="108">
        <v>0</v>
      </c>
      <c r="I180" s="108">
        <v>0</v>
      </c>
      <c r="J180" s="108">
        <v>0</v>
      </c>
      <c r="K180" s="182"/>
      <c r="L180" s="182"/>
      <c r="M180" s="182"/>
      <c r="N180" s="108">
        <v>123571</v>
      </c>
      <c r="O180" s="108">
        <v>120713</v>
      </c>
      <c r="P180" s="108">
        <v>200000</v>
      </c>
      <c r="Q180" s="192">
        <f t="shared" si="15"/>
        <v>-444284</v>
      </c>
      <c r="R180" s="108">
        <v>0</v>
      </c>
      <c r="S180" s="138">
        <f t="shared" si="16"/>
        <v>0</v>
      </c>
      <c r="T180" s="138">
        <f t="shared" si="17"/>
        <v>0</v>
      </c>
    </row>
    <row r="181" spans="1:116" ht="15" customHeight="1" x14ac:dyDescent="0.2">
      <c r="A181" s="300"/>
      <c r="B181" s="123"/>
      <c r="C181" s="132"/>
      <c r="D181" s="71"/>
      <c r="E181" s="71" t="s">
        <v>324</v>
      </c>
      <c r="F181" s="107">
        <v>167</v>
      </c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92">
        <f t="shared" si="15"/>
        <v>0</v>
      </c>
      <c r="R181" s="108"/>
      <c r="S181" s="138">
        <f t="shared" si="16"/>
        <v>0</v>
      </c>
      <c r="T181" s="138">
        <f t="shared" si="17"/>
        <v>0</v>
      </c>
    </row>
    <row r="182" spans="1:116" ht="15" customHeight="1" x14ac:dyDescent="0.2">
      <c r="A182" s="300"/>
      <c r="B182" s="123"/>
      <c r="C182" s="132"/>
      <c r="D182" s="71"/>
      <c r="E182" s="71" t="s">
        <v>325</v>
      </c>
      <c r="F182" s="107">
        <v>168</v>
      </c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92">
        <f t="shared" si="15"/>
        <v>0</v>
      </c>
      <c r="R182" s="108"/>
      <c r="S182" s="138">
        <f t="shared" si="16"/>
        <v>0</v>
      </c>
      <c r="T182" s="138">
        <f t="shared" si="17"/>
        <v>0</v>
      </c>
    </row>
    <row r="183" spans="1:116" ht="15" customHeight="1" x14ac:dyDescent="0.2">
      <c r="A183" s="300"/>
      <c r="B183" s="123"/>
      <c r="C183" s="132"/>
      <c r="D183" s="71"/>
      <c r="E183" s="71" t="s">
        <v>330</v>
      </c>
      <c r="F183" s="107">
        <v>169</v>
      </c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92">
        <f t="shared" si="15"/>
        <v>0</v>
      </c>
      <c r="R183" s="108"/>
      <c r="S183" s="138">
        <f t="shared" si="16"/>
        <v>0</v>
      </c>
      <c r="T183" s="138">
        <f t="shared" si="17"/>
        <v>0</v>
      </c>
    </row>
    <row r="184" spans="1:116" ht="15" customHeight="1" x14ac:dyDescent="0.2">
      <c r="A184" s="300"/>
      <c r="B184" s="188">
        <v>9</v>
      </c>
      <c r="C184" s="188"/>
      <c r="D184" s="301" t="s">
        <v>371</v>
      </c>
      <c r="E184" s="302"/>
      <c r="F184" s="107">
        <v>170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8">
        <v>0</v>
      </c>
      <c r="N184" s="108">
        <v>0</v>
      </c>
      <c r="O184" s="108">
        <v>0</v>
      </c>
      <c r="P184" s="108">
        <v>0</v>
      </c>
      <c r="Q184" s="192">
        <f t="shared" si="15"/>
        <v>0</v>
      </c>
      <c r="R184" s="108">
        <v>0</v>
      </c>
      <c r="S184" s="138">
        <f t="shared" si="16"/>
        <v>0</v>
      </c>
      <c r="T184" s="138">
        <f t="shared" si="17"/>
        <v>0</v>
      </c>
    </row>
    <row r="185" spans="1:116" ht="15" customHeight="1" x14ac:dyDescent="0.2">
      <c r="A185" s="113"/>
      <c r="B185" s="113"/>
      <c r="C185" s="113"/>
      <c r="D185" s="124"/>
      <c r="E185" s="124"/>
      <c r="F185" s="125"/>
      <c r="G185" s="125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</row>
    <row r="186" spans="1:116" ht="15" customHeight="1" x14ac:dyDescent="0.2">
      <c r="A186" s="113"/>
      <c r="B186" s="113"/>
      <c r="C186" s="113"/>
      <c r="D186" s="124"/>
      <c r="E186" s="124"/>
      <c r="F186" s="125"/>
      <c r="G186" s="125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</row>
    <row r="187" spans="1:116" ht="15" x14ac:dyDescent="0.2">
      <c r="A187" s="113"/>
      <c r="B187" s="113"/>
      <c r="C187" s="113"/>
      <c r="D187" s="113"/>
      <c r="E187" s="294" t="s">
        <v>110</v>
      </c>
      <c r="F187" s="294"/>
      <c r="G187" s="185"/>
      <c r="H187" s="126"/>
      <c r="I187" s="126"/>
      <c r="J187" s="293" t="s">
        <v>111</v>
      </c>
      <c r="K187" s="293"/>
      <c r="L187" s="293"/>
      <c r="M187" s="293"/>
      <c r="N187" s="293"/>
      <c r="O187" s="293"/>
      <c r="P187" s="293"/>
      <c r="Q187" s="293"/>
      <c r="R187" s="293"/>
      <c r="S187" s="293"/>
    </row>
    <row r="188" spans="1:116" ht="14.25" x14ac:dyDescent="0.2">
      <c r="A188" s="113"/>
      <c r="B188" s="113"/>
      <c r="C188" s="113"/>
      <c r="D188" s="113"/>
      <c r="E188" s="127"/>
      <c r="F188" s="128"/>
      <c r="G188" s="128"/>
      <c r="H188" s="126"/>
      <c r="I188" s="126"/>
      <c r="J188" s="291" t="s">
        <v>108</v>
      </c>
      <c r="K188" s="292"/>
      <c r="L188" s="292"/>
      <c r="M188" s="292"/>
      <c r="N188" s="292"/>
      <c r="O188" s="292"/>
      <c r="P188" s="292"/>
      <c r="Q188" s="292"/>
      <c r="R188" s="292"/>
      <c r="S188" s="292"/>
    </row>
    <row r="189" spans="1:116" ht="14.25" x14ac:dyDescent="0.2">
      <c r="A189" s="113"/>
      <c r="B189" s="113"/>
      <c r="C189" s="113"/>
      <c r="D189" s="113"/>
      <c r="E189" s="127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</row>
    <row r="190" spans="1:116" s="65" customFormat="1" x14ac:dyDescent="0.2">
      <c r="A190" s="289"/>
      <c r="B190" s="289"/>
      <c r="C190" s="290"/>
      <c r="D190" s="290"/>
      <c r="E190" s="290"/>
      <c r="F190" s="290"/>
      <c r="G190" s="290"/>
      <c r="H190" s="290"/>
      <c r="I190" s="290"/>
      <c r="J190" s="290"/>
      <c r="K190" s="290"/>
      <c r="L190" s="290"/>
      <c r="M190" s="290"/>
      <c r="N190" s="290"/>
      <c r="O190" s="290"/>
      <c r="P190" s="290"/>
      <c r="Q190" s="290"/>
      <c r="R190" s="290"/>
      <c r="S190" s="129"/>
      <c r="T190" s="129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7"/>
      <c r="CX190" s="37"/>
      <c r="CY190" s="37"/>
      <c r="CZ190" s="37"/>
      <c r="DA190" s="37"/>
      <c r="DB190" s="37"/>
      <c r="DC190" s="37"/>
      <c r="DD190" s="37"/>
      <c r="DE190" s="37"/>
      <c r="DF190" s="37"/>
      <c r="DG190" s="37"/>
      <c r="DH190" s="37"/>
      <c r="DI190" s="37"/>
      <c r="DJ190" s="37"/>
      <c r="DK190" s="37"/>
      <c r="DL190" s="37"/>
    </row>
    <row r="191" spans="1:116" x14ac:dyDescent="0.2">
      <c r="A191" s="113"/>
      <c r="B191" s="113"/>
      <c r="C191" s="113"/>
      <c r="D191" s="113"/>
      <c r="E191" s="130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</row>
    <row r="192" spans="1:116" x14ac:dyDescent="0.2">
      <c r="A192" s="113"/>
      <c r="B192" s="113"/>
      <c r="C192" s="113"/>
      <c r="D192" s="113"/>
      <c r="E192" s="130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</row>
    <row r="193" spans="1:20" x14ac:dyDescent="0.2">
      <c r="A193" s="113"/>
      <c r="B193" s="113"/>
      <c r="C193" s="113"/>
      <c r="D193" s="113"/>
      <c r="E193" s="130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</row>
    <row r="194" spans="1:20" x14ac:dyDescent="0.2">
      <c r="A194" s="113"/>
      <c r="B194" s="113"/>
      <c r="C194" s="113"/>
      <c r="D194" s="113"/>
      <c r="E194" s="130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</row>
    <row r="195" spans="1:20" x14ac:dyDescent="0.2">
      <c r="A195" s="113"/>
      <c r="B195" s="113"/>
      <c r="C195" s="113"/>
      <c r="D195" s="113"/>
      <c r="E195" s="130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</row>
    <row r="196" spans="1:20" x14ac:dyDescent="0.2">
      <c r="A196" s="113"/>
      <c r="B196" s="113"/>
      <c r="C196" s="113"/>
      <c r="D196" s="113"/>
      <c r="E196" s="130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  <c r="S196" s="125"/>
      <c r="T196" s="125"/>
    </row>
    <row r="197" spans="1:20" x14ac:dyDescent="0.2">
      <c r="A197" s="113"/>
      <c r="B197" s="113"/>
      <c r="C197" s="113"/>
      <c r="D197" s="113"/>
      <c r="E197" s="130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</row>
    <row r="198" spans="1:20" x14ac:dyDescent="0.2">
      <c r="A198" s="113"/>
      <c r="B198" s="113"/>
      <c r="C198" s="113"/>
      <c r="D198" s="113"/>
      <c r="E198" s="130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</row>
    <row r="199" spans="1:20" x14ac:dyDescent="0.2">
      <c r="A199" s="113"/>
      <c r="B199" s="113"/>
      <c r="C199" s="113"/>
      <c r="D199" s="113"/>
      <c r="E199" s="130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</row>
    <row r="200" spans="1:20" x14ac:dyDescent="0.2">
      <c r="A200" s="113"/>
      <c r="B200" s="113"/>
      <c r="C200" s="113"/>
      <c r="D200" s="113"/>
      <c r="E200" s="130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</row>
    <row r="201" spans="1:20" x14ac:dyDescent="0.2">
      <c r="A201" s="113"/>
      <c r="B201" s="113"/>
      <c r="C201" s="113"/>
      <c r="D201" s="113"/>
      <c r="E201" s="130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</row>
    <row r="202" spans="1:20" x14ac:dyDescent="0.2">
      <c r="A202" s="113"/>
      <c r="B202" s="113"/>
      <c r="C202" s="113"/>
      <c r="D202" s="113"/>
      <c r="E202" s="130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</row>
    <row r="203" spans="1:20" x14ac:dyDescent="0.2">
      <c r="A203" s="113"/>
      <c r="B203" s="113"/>
      <c r="C203" s="113"/>
      <c r="D203" s="113"/>
      <c r="E203" s="130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</row>
    <row r="204" spans="1:20" x14ac:dyDescent="0.2">
      <c r="A204" s="113"/>
      <c r="B204" s="113"/>
      <c r="C204" s="113"/>
      <c r="D204" s="113"/>
      <c r="E204" s="130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</row>
    <row r="205" spans="1:20" x14ac:dyDescent="0.2">
      <c r="A205" s="113"/>
      <c r="B205" s="113"/>
      <c r="C205" s="113"/>
      <c r="D205" s="113"/>
      <c r="E205" s="130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</row>
    <row r="206" spans="1:20" x14ac:dyDescent="0.2">
      <c r="A206" s="113"/>
      <c r="B206" s="113"/>
      <c r="C206" s="113"/>
      <c r="D206" s="113"/>
      <c r="E206" s="130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</row>
    <row r="207" spans="1:20" x14ac:dyDescent="0.2">
      <c r="A207" s="113"/>
      <c r="B207" s="113"/>
      <c r="C207" s="113"/>
      <c r="D207" s="113"/>
      <c r="E207" s="130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</row>
    <row r="208" spans="1:20" x14ac:dyDescent="0.2">
      <c r="A208" s="113"/>
      <c r="B208" s="113"/>
      <c r="C208" s="113"/>
      <c r="D208" s="113"/>
      <c r="E208" s="130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</row>
    <row r="209" spans="1:20" x14ac:dyDescent="0.2">
      <c r="A209" s="113"/>
      <c r="B209" s="113"/>
      <c r="C209" s="113"/>
      <c r="D209" s="113"/>
      <c r="E209" s="130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</row>
    <row r="210" spans="1:20" x14ac:dyDescent="0.2">
      <c r="A210" s="113"/>
      <c r="B210" s="113"/>
      <c r="C210" s="113"/>
      <c r="D210" s="113"/>
      <c r="E210" s="130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</row>
    <row r="211" spans="1:20" x14ac:dyDescent="0.2">
      <c r="A211" s="113"/>
      <c r="B211" s="113"/>
      <c r="C211" s="113"/>
      <c r="D211" s="113"/>
      <c r="E211" s="130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</row>
    <row r="212" spans="1:20" x14ac:dyDescent="0.2">
      <c r="A212" s="113"/>
      <c r="B212" s="113"/>
      <c r="C212" s="113"/>
      <c r="D212" s="113"/>
      <c r="E212" s="130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</row>
    <row r="213" spans="1:20" x14ac:dyDescent="0.2">
      <c r="A213" s="113"/>
      <c r="B213" s="113"/>
      <c r="C213" s="113"/>
      <c r="D213" s="113"/>
      <c r="E213" s="130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</row>
    <row r="214" spans="1:20" x14ac:dyDescent="0.2">
      <c r="A214" s="113"/>
      <c r="B214" s="113"/>
      <c r="C214" s="113"/>
      <c r="D214" s="113"/>
      <c r="E214" s="130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</row>
    <row r="215" spans="1:20" x14ac:dyDescent="0.2">
      <c r="A215" s="113"/>
      <c r="B215" s="113"/>
      <c r="C215" s="113"/>
      <c r="D215" s="113"/>
      <c r="E215" s="130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</row>
    <row r="216" spans="1:20" x14ac:dyDescent="0.2">
      <c r="A216" s="113"/>
      <c r="B216" s="113"/>
      <c r="C216" s="113"/>
      <c r="D216" s="113"/>
      <c r="E216" s="130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</row>
    <row r="217" spans="1:20" x14ac:dyDescent="0.2">
      <c r="A217" s="113"/>
      <c r="B217" s="113"/>
      <c r="C217" s="113"/>
      <c r="D217" s="113"/>
      <c r="E217" s="130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</row>
    <row r="218" spans="1:20" x14ac:dyDescent="0.2">
      <c r="A218" s="113"/>
      <c r="B218" s="113"/>
      <c r="C218" s="113"/>
      <c r="D218" s="113"/>
      <c r="E218" s="130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</row>
    <row r="219" spans="1:20" x14ac:dyDescent="0.2">
      <c r="A219" s="113"/>
      <c r="B219" s="113"/>
      <c r="C219" s="113"/>
      <c r="D219" s="113"/>
      <c r="E219" s="130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</row>
    <row r="220" spans="1:20" x14ac:dyDescent="0.2">
      <c r="A220" s="113"/>
      <c r="B220" s="113"/>
      <c r="C220" s="113"/>
      <c r="D220" s="113"/>
      <c r="E220" s="130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</row>
    <row r="221" spans="1:20" x14ac:dyDescent="0.2">
      <c r="A221" s="113"/>
      <c r="B221" s="113"/>
      <c r="C221" s="113"/>
      <c r="D221" s="113"/>
      <c r="E221" s="130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</row>
    <row r="222" spans="1:20" x14ac:dyDescent="0.2">
      <c r="A222" s="113"/>
      <c r="B222" s="113"/>
      <c r="C222" s="113"/>
      <c r="D222" s="113"/>
      <c r="E222" s="130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</row>
    <row r="223" spans="1:20" x14ac:dyDescent="0.2">
      <c r="A223" s="113"/>
      <c r="B223" s="113"/>
      <c r="C223" s="113"/>
      <c r="D223" s="113"/>
      <c r="E223" s="130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</row>
    <row r="224" spans="1:20" x14ac:dyDescent="0.2">
      <c r="A224" s="113"/>
      <c r="B224" s="113"/>
      <c r="C224" s="113"/>
      <c r="D224" s="113"/>
      <c r="E224" s="130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</row>
    <row r="225" spans="1:20" x14ac:dyDescent="0.2">
      <c r="A225" s="113"/>
      <c r="B225" s="113"/>
      <c r="C225" s="113"/>
      <c r="D225" s="113"/>
      <c r="E225" s="130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</row>
    <row r="226" spans="1:20" x14ac:dyDescent="0.2">
      <c r="A226" s="113"/>
      <c r="B226" s="113"/>
      <c r="C226" s="113"/>
      <c r="D226" s="113"/>
      <c r="E226" s="130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</row>
    <row r="227" spans="1:20" x14ac:dyDescent="0.2">
      <c r="A227" s="113"/>
      <c r="B227" s="113"/>
      <c r="C227" s="113"/>
      <c r="D227" s="113"/>
      <c r="E227" s="130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  <c r="S227" s="125"/>
      <c r="T227" s="125"/>
    </row>
    <row r="228" spans="1:20" x14ac:dyDescent="0.2">
      <c r="A228" s="113"/>
      <c r="B228" s="113"/>
      <c r="C228" s="113"/>
      <c r="D228" s="113"/>
      <c r="E228" s="130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</row>
    <row r="229" spans="1:20" x14ac:dyDescent="0.2">
      <c r="A229" s="113"/>
      <c r="B229" s="113"/>
      <c r="C229" s="113"/>
      <c r="D229" s="113"/>
      <c r="E229" s="130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5"/>
      <c r="T229" s="125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A9:C11"/>
    <mergeCell ref="D12:E12"/>
    <mergeCell ref="D9:E11"/>
    <mergeCell ref="B15:B25"/>
    <mergeCell ref="C22:C23"/>
    <mergeCell ref="B12:C12"/>
    <mergeCell ref="D21:E21"/>
    <mergeCell ref="D14:E14"/>
    <mergeCell ref="D13:E13"/>
    <mergeCell ref="T10:T11"/>
    <mergeCell ref="R10:R11"/>
    <mergeCell ref="S10:S11"/>
    <mergeCell ref="H10:I10"/>
    <mergeCell ref="H9:J9"/>
    <mergeCell ref="J10:J11"/>
    <mergeCell ref="D38:E38"/>
    <mergeCell ref="D34:E34"/>
    <mergeCell ref="D20:E20"/>
    <mergeCell ref="D15:E15"/>
    <mergeCell ref="D35:E35"/>
    <mergeCell ref="D37:E37"/>
    <mergeCell ref="D154:E154"/>
    <mergeCell ref="D141:E141"/>
    <mergeCell ref="D109:E109"/>
    <mergeCell ref="D118:E118"/>
    <mergeCell ref="D101:E101"/>
    <mergeCell ref="D100:E100"/>
    <mergeCell ref="D113:E113"/>
    <mergeCell ref="D110:E110"/>
    <mergeCell ref="C127:C132"/>
    <mergeCell ref="D91:E91"/>
    <mergeCell ref="B151:B157"/>
    <mergeCell ref="D164:E164"/>
    <mergeCell ref="D162:E162"/>
    <mergeCell ref="D159:E159"/>
    <mergeCell ref="D163:E163"/>
    <mergeCell ref="D157:E157"/>
    <mergeCell ref="D158:E158"/>
    <mergeCell ref="D151:E151"/>
    <mergeCell ref="D150:E150"/>
    <mergeCell ref="B43:B141"/>
    <mergeCell ref="D140:E140"/>
    <mergeCell ref="D136:E136"/>
    <mergeCell ref="D81:E81"/>
    <mergeCell ref="C118:C124"/>
    <mergeCell ref="D135:E135"/>
    <mergeCell ref="D137:E137"/>
    <mergeCell ref="D139:E139"/>
    <mergeCell ref="D132:E132"/>
    <mergeCell ref="D126:E126"/>
    <mergeCell ref="D129:E129"/>
    <mergeCell ref="D124:E124"/>
    <mergeCell ref="D138:E138"/>
    <mergeCell ref="D95:E95"/>
    <mergeCell ref="D184:E184"/>
    <mergeCell ref="D53:E53"/>
    <mergeCell ref="D168:E168"/>
    <mergeCell ref="D172:E172"/>
    <mergeCell ref="D170:E170"/>
    <mergeCell ref="D177:E177"/>
    <mergeCell ref="D60:E60"/>
    <mergeCell ref="D58:E58"/>
    <mergeCell ref="D63:E63"/>
    <mergeCell ref="D121:E121"/>
    <mergeCell ref="D77:E77"/>
    <mergeCell ref="D94:E94"/>
    <mergeCell ref="C92:E92"/>
    <mergeCell ref="D82:E82"/>
    <mergeCell ref="D93:E93"/>
    <mergeCell ref="D131:E131"/>
    <mergeCell ref="D125:E125"/>
    <mergeCell ref="D128:E128"/>
    <mergeCell ref="D76:E76"/>
    <mergeCell ref="D80:E80"/>
    <mergeCell ref="D61:E61"/>
    <mergeCell ref="D55:E55"/>
    <mergeCell ref="D79:E79"/>
    <mergeCell ref="D98:E98"/>
    <mergeCell ref="A190:B190"/>
    <mergeCell ref="C190:R190"/>
    <mergeCell ref="J188:S188"/>
    <mergeCell ref="J187:S187"/>
    <mergeCell ref="E187:F187"/>
    <mergeCell ref="C102:C104"/>
    <mergeCell ref="D114:E114"/>
    <mergeCell ref="D117:E117"/>
    <mergeCell ref="D103:E103"/>
    <mergeCell ref="D105:E105"/>
    <mergeCell ref="A42:A158"/>
    <mergeCell ref="D165:E165"/>
    <mergeCell ref="D70:E70"/>
    <mergeCell ref="D178:E178"/>
    <mergeCell ref="D130:E130"/>
    <mergeCell ref="D134:E134"/>
    <mergeCell ref="D127:E127"/>
    <mergeCell ref="C133:E133"/>
    <mergeCell ref="D102:E102"/>
    <mergeCell ref="A166:A184"/>
    <mergeCell ref="D166:E166"/>
    <mergeCell ref="D171:E171"/>
    <mergeCell ref="D169:E169"/>
    <mergeCell ref="D167:E167"/>
    <mergeCell ref="A6:S6"/>
    <mergeCell ref="K9:R9"/>
    <mergeCell ref="F9:F11"/>
    <mergeCell ref="A14:A40"/>
    <mergeCell ref="D26:E26"/>
    <mergeCell ref="D78:E78"/>
    <mergeCell ref="D39:E39"/>
    <mergeCell ref="B41:E41"/>
    <mergeCell ref="D36:E36"/>
    <mergeCell ref="D52:E52"/>
    <mergeCell ref="D59:E59"/>
    <mergeCell ref="D54:E54"/>
    <mergeCell ref="D75:E75"/>
    <mergeCell ref="D46:E46"/>
    <mergeCell ref="D51:E51"/>
    <mergeCell ref="D24:E24"/>
    <mergeCell ref="D50:E50"/>
    <mergeCell ref="D44:E44"/>
    <mergeCell ref="D25:E25"/>
    <mergeCell ref="C42:E42"/>
    <mergeCell ref="C43:E43"/>
    <mergeCell ref="D45:E45"/>
    <mergeCell ref="D40:E40"/>
    <mergeCell ref="B35:B39"/>
    <mergeCell ref="D96:E96"/>
    <mergeCell ref="D116:E116"/>
    <mergeCell ref="D112:E112"/>
    <mergeCell ref="C99:E99"/>
    <mergeCell ref="D115:E115"/>
    <mergeCell ref="D111:E111"/>
    <mergeCell ref="D97:E97"/>
    <mergeCell ref="D106:E106"/>
    <mergeCell ref="D104:E104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7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41" sqref="B41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5" t="s">
        <v>264</v>
      </c>
    </row>
    <row r="2" spans="1:8" ht="15.75" x14ac:dyDescent="0.25">
      <c r="B2" s="328" t="s">
        <v>295</v>
      </c>
      <c r="C2" s="328"/>
      <c r="D2" s="328"/>
      <c r="E2" s="328"/>
      <c r="F2" s="328"/>
      <c r="G2" s="328"/>
      <c r="H2" s="328"/>
    </row>
    <row r="4" spans="1:8" ht="13.5" thickBot="1" x14ac:dyDescent="0.25">
      <c r="H4" s="2" t="s">
        <v>5</v>
      </c>
    </row>
    <row r="5" spans="1:8" ht="13.5" thickBot="1" x14ac:dyDescent="0.25">
      <c r="A5" s="63" t="s">
        <v>2</v>
      </c>
      <c r="B5" s="332" t="s">
        <v>4</v>
      </c>
      <c r="C5" s="334" t="s">
        <v>385</v>
      </c>
      <c r="D5" s="335"/>
      <c r="E5" s="336" t="s">
        <v>262</v>
      </c>
      <c r="F5" s="338" t="s">
        <v>386</v>
      </c>
      <c r="G5" s="335"/>
      <c r="H5" s="336" t="s">
        <v>263</v>
      </c>
    </row>
    <row r="6" spans="1:8" ht="13.5" thickBot="1" x14ac:dyDescent="0.25">
      <c r="A6" s="64" t="s">
        <v>3</v>
      </c>
      <c r="B6" s="333"/>
      <c r="C6" s="1" t="s">
        <v>0</v>
      </c>
      <c r="D6" s="1" t="s">
        <v>1</v>
      </c>
      <c r="E6" s="337"/>
      <c r="F6" s="3" t="s">
        <v>0</v>
      </c>
      <c r="G6" s="3" t="s">
        <v>1</v>
      </c>
      <c r="H6" s="337"/>
    </row>
    <row r="7" spans="1:8" s="45" customFormat="1" ht="12" thickBot="1" x14ac:dyDescent="0.25">
      <c r="A7" s="41">
        <v>0</v>
      </c>
      <c r="B7" s="42">
        <v>1</v>
      </c>
      <c r="C7" s="41">
        <v>2</v>
      </c>
      <c r="D7" s="43">
        <v>3</v>
      </c>
      <c r="E7" s="42">
        <v>4</v>
      </c>
      <c r="F7" s="43">
        <v>5</v>
      </c>
      <c r="G7" s="43">
        <v>6</v>
      </c>
      <c r="H7" s="44">
        <v>7</v>
      </c>
    </row>
    <row r="8" spans="1:8" s="45" customFormat="1" ht="15.75" x14ac:dyDescent="0.25">
      <c r="A8" s="200" t="s">
        <v>26</v>
      </c>
      <c r="B8" s="201" t="s">
        <v>329</v>
      </c>
      <c r="C8" s="202">
        <f>SUM(C9:C11)</f>
        <v>2596</v>
      </c>
      <c r="D8" s="202">
        <f>SUM(D9:D11)</f>
        <v>3136</v>
      </c>
      <c r="E8" s="203">
        <f>D8/C8*100</f>
        <v>120.80123266563945</v>
      </c>
      <c r="F8" s="202">
        <f>F9+F10+F11</f>
        <v>4102</v>
      </c>
      <c r="G8" s="202">
        <f>G9+G10</f>
        <v>4476</v>
      </c>
      <c r="H8" s="203">
        <f>G8/F8*100</f>
        <v>109.11750365675282</v>
      </c>
    </row>
    <row r="9" spans="1:8" ht="16.5" customHeight="1" x14ac:dyDescent="0.2">
      <c r="A9" s="194">
        <v>1</v>
      </c>
      <c r="B9" s="195" t="s">
        <v>299</v>
      </c>
      <c r="C9" s="204">
        <v>2596</v>
      </c>
      <c r="D9" s="204">
        <v>3136</v>
      </c>
      <c r="E9" s="193">
        <f>D9/C9*100</f>
        <v>120.80123266563945</v>
      </c>
      <c r="F9" s="204">
        <v>4102</v>
      </c>
      <c r="G9" s="204">
        <v>4476</v>
      </c>
      <c r="H9" s="193">
        <f>G9/F9*100</f>
        <v>109.11750365675282</v>
      </c>
    </row>
    <row r="10" spans="1:8" ht="15.75" customHeight="1" x14ac:dyDescent="0.2">
      <c r="A10" s="196" t="s">
        <v>296</v>
      </c>
      <c r="B10" s="197" t="s">
        <v>116</v>
      </c>
      <c r="C10" s="204">
        <v>0</v>
      </c>
      <c r="D10" s="204">
        <v>0</v>
      </c>
      <c r="E10" s="193">
        <v>0</v>
      </c>
      <c r="F10" s="204">
        <v>0</v>
      </c>
      <c r="G10" s="204">
        <v>0</v>
      </c>
      <c r="H10" s="193">
        <v>0</v>
      </c>
    </row>
    <row r="11" spans="1:8" ht="15.75" customHeight="1" x14ac:dyDescent="0.2">
      <c r="A11" s="198" t="s">
        <v>297</v>
      </c>
      <c r="B11" s="199" t="s">
        <v>7</v>
      </c>
      <c r="C11" s="205">
        <v>0</v>
      </c>
      <c r="D11" s="204">
        <v>0</v>
      </c>
      <c r="E11" s="193">
        <v>0</v>
      </c>
      <c r="F11" s="204">
        <v>0</v>
      </c>
      <c r="G11" s="204">
        <v>0</v>
      </c>
      <c r="H11" s="193">
        <v>0</v>
      </c>
    </row>
    <row r="16" spans="1:8" ht="39.75" customHeight="1" x14ac:dyDescent="0.2">
      <c r="B16" s="329" t="s">
        <v>110</v>
      </c>
      <c r="C16" s="329"/>
      <c r="F16" s="330" t="s">
        <v>195</v>
      </c>
      <c r="G16" s="330"/>
    </row>
    <row r="17" spans="6:7" ht="15" x14ac:dyDescent="0.25">
      <c r="F17" s="331" t="s">
        <v>112</v>
      </c>
      <c r="G17" s="331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43" workbookViewId="0">
      <selection activeCell="C53" sqref="C53:D53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59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16384" width="9.140625" style="4"/>
  </cols>
  <sheetData>
    <row r="1" spans="1:9" ht="15" x14ac:dyDescent="0.25">
      <c r="C1" s="339" t="s">
        <v>399</v>
      </c>
      <c r="D1" s="339"/>
      <c r="E1" s="339"/>
      <c r="F1" s="339"/>
      <c r="G1" s="339"/>
      <c r="H1" s="339"/>
      <c r="I1" s="339"/>
    </row>
    <row r="2" spans="1:9" ht="15" customHeight="1" x14ac:dyDescent="0.25">
      <c r="C2" s="340" t="s">
        <v>400</v>
      </c>
      <c r="D2" s="340"/>
      <c r="E2" s="340"/>
      <c r="F2" s="340"/>
      <c r="G2" s="340"/>
      <c r="H2" s="340"/>
      <c r="I2" s="340"/>
    </row>
    <row r="3" spans="1:9" ht="15" customHeight="1" x14ac:dyDescent="0.2">
      <c r="C3" s="212"/>
      <c r="D3" s="212"/>
      <c r="E3" s="212"/>
      <c r="F3" s="212"/>
      <c r="G3" s="212"/>
      <c r="H3" s="212"/>
      <c r="I3" s="212"/>
    </row>
    <row r="4" spans="1:9" ht="15" x14ac:dyDescent="0.25">
      <c r="A4" s="344" t="s">
        <v>198</v>
      </c>
      <c r="B4" s="344"/>
      <c r="C4" s="344"/>
      <c r="D4" s="344"/>
      <c r="E4" s="344"/>
      <c r="F4" s="344"/>
      <c r="G4" s="344"/>
      <c r="H4" s="344"/>
    </row>
    <row r="5" spans="1:9" ht="9.75" customHeight="1" x14ac:dyDescent="0.2"/>
    <row r="6" spans="1:9" ht="14.25" customHeight="1" thickBot="1" x14ac:dyDescent="0.3">
      <c r="I6" s="161" t="s">
        <v>47</v>
      </c>
    </row>
    <row r="7" spans="1:9" ht="15" x14ac:dyDescent="0.25">
      <c r="A7" s="345"/>
      <c r="B7" s="347"/>
      <c r="C7" s="349" t="s">
        <v>48</v>
      </c>
      <c r="D7" s="351" t="s">
        <v>197</v>
      </c>
      <c r="E7" s="353" t="s">
        <v>392</v>
      </c>
      <c r="F7" s="354"/>
      <c r="G7" s="355" t="s">
        <v>49</v>
      </c>
      <c r="H7" s="355"/>
      <c r="I7" s="356"/>
    </row>
    <row r="8" spans="1:9" ht="30.75" thickBot="1" x14ac:dyDescent="0.25">
      <c r="A8" s="346"/>
      <c r="B8" s="348"/>
      <c r="C8" s="350"/>
      <c r="D8" s="352"/>
      <c r="E8" s="140" t="s">
        <v>0</v>
      </c>
      <c r="F8" s="140" t="s">
        <v>136</v>
      </c>
      <c r="G8" s="140" t="s">
        <v>393</v>
      </c>
      <c r="H8" s="140" t="s">
        <v>368</v>
      </c>
      <c r="I8" s="141" t="s">
        <v>390</v>
      </c>
    </row>
    <row r="9" spans="1:9" ht="15.75" thickBot="1" x14ac:dyDescent="0.3">
      <c r="A9" s="162">
        <v>0</v>
      </c>
      <c r="B9" s="163">
        <v>1</v>
      </c>
      <c r="C9" s="164">
        <v>2</v>
      </c>
      <c r="D9" s="165">
        <v>3</v>
      </c>
      <c r="E9" s="165">
        <v>4</v>
      </c>
      <c r="F9" s="165">
        <v>5</v>
      </c>
      <c r="G9" s="166">
        <v>6</v>
      </c>
      <c r="H9" s="166">
        <v>7</v>
      </c>
      <c r="I9" s="167">
        <v>8</v>
      </c>
    </row>
    <row r="10" spans="1:9" ht="15" x14ac:dyDescent="0.25">
      <c r="A10" s="54" t="s">
        <v>50</v>
      </c>
      <c r="B10" s="55"/>
      <c r="C10" s="168" t="s">
        <v>12</v>
      </c>
      <c r="D10" s="169"/>
      <c r="E10" s="149">
        <f>E11+E14+E15+E18</f>
        <v>65</v>
      </c>
      <c r="F10" s="149">
        <f>F11+F14+F15+F18</f>
        <v>67</v>
      </c>
      <c r="G10" s="149">
        <f>G11+G14+G15+G18</f>
        <v>23</v>
      </c>
      <c r="H10" s="149">
        <f>H11+H14+H15+H18</f>
        <v>23</v>
      </c>
      <c r="I10" s="150">
        <f>I11+I14+I15+I18</f>
        <v>23</v>
      </c>
    </row>
    <row r="11" spans="1:9" ht="15" x14ac:dyDescent="0.25">
      <c r="A11" s="170"/>
      <c r="B11" s="171">
        <v>1</v>
      </c>
      <c r="C11" s="146" t="s">
        <v>51</v>
      </c>
      <c r="D11" s="172"/>
      <c r="E11" s="60">
        <f>E12+E13</f>
        <v>64</v>
      </c>
      <c r="F11" s="60">
        <f>F12+F13</f>
        <v>67</v>
      </c>
      <c r="G11" s="60">
        <f>G12+G13</f>
        <v>0</v>
      </c>
      <c r="H11" s="60">
        <f>H12+H13</f>
        <v>0</v>
      </c>
      <c r="I11" s="60">
        <f>I12+I13</f>
        <v>0</v>
      </c>
    </row>
    <row r="12" spans="1:9" ht="15" x14ac:dyDescent="0.25">
      <c r="A12" s="170"/>
      <c r="B12" s="171"/>
      <c r="C12" s="146" t="s">
        <v>181</v>
      </c>
      <c r="D12" s="172"/>
      <c r="E12" s="60">
        <v>11</v>
      </c>
      <c r="F12" s="60">
        <v>14</v>
      </c>
      <c r="G12" s="60"/>
      <c r="H12" s="60"/>
      <c r="I12" s="142"/>
    </row>
    <row r="13" spans="1:9" ht="15" x14ac:dyDescent="0.25">
      <c r="A13" s="170"/>
      <c r="B13" s="171"/>
      <c r="C13" s="146" t="s">
        <v>182</v>
      </c>
      <c r="D13" s="172"/>
      <c r="E13" s="60">
        <v>53</v>
      </c>
      <c r="F13" s="60">
        <v>53</v>
      </c>
      <c r="G13" s="60"/>
      <c r="H13" s="60"/>
      <c r="I13" s="142"/>
    </row>
    <row r="14" spans="1:9" ht="15" x14ac:dyDescent="0.25">
      <c r="A14" s="170"/>
      <c r="B14" s="171">
        <v>2</v>
      </c>
      <c r="C14" s="146" t="s">
        <v>13</v>
      </c>
      <c r="D14" s="172"/>
      <c r="E14" s="60"/>
      <c r="F14" s="60"/>
      <c r="G14" s="60"/>
      <c r="H14" s="60"/>
      <c r="I14" s="142"/>
    </row>
    <row r="15" spans="1:9" ht="15" x14ac:dyDescent="0.25">
      <c r="A15" s="170"/>
      <c r="B15" s="171">
        <v>3</v>
      </c>
      <c r="C15" s="146" t="s">
        <v>52</v>
      </c>
      <c r="D15" s="172"/>
      <c r="E15" s="60">
        <f>E16+E17</f>
        <v>0</v>
      </c>
      <c r="F15" s="60">
        <f>F16</f>
        <v>0</v>
      </c>
      <c r="G15" s="60">
        <f>G16+G17</f>
        <v>0</v>
      </c>
      <c r="H15" s="60">
        <f>H16+H17</f>
        <v>0</v>
      </c>
      <c r="I15" s="142">
        <f>I16+I17</f>
        <v>0</v>
      </c>
    </row>
    <row r="16" spans="1:9" ht="15" x14ac:dyDescent="0.25">
      <c r="A16" s="170"/>
      <c r="B16" s="171"/>
      <c r="C16" s="146" t="s">
        <v>183</v>
      </c>
      <c r="D16" s="172"/>
      <c r="E16" s="60">
        <v>0</v>
      </c>
      <c r="F16" s="60">
        <v>0</v>
      </c>
      <c r="G16" s="60">
        <v>0</v>
      </c>
      <c r="H16" s="60">
        <v>0</v>
      </c>
      <c r="I16" s="142">
        <v>0</v>
      </c>
    </row>
    <row r="17" spans="1:9" ht="15" x14ac:dyDescent="0.25">
      <c r="A17" s="170"/>
      <c r="B17" s="171"/>
      <c r="C17" s="146" t="s">
        <v>184</v>
      </c>
      <c r="D17" s="172"/>
      <c r="E17" s="60"/>
      <c r="F17" s="60"/>
      <c r="G17" s="60"/>
      <c r="H17" s="60"/>
      <c r="I17" s="142"/>
    </row>
    <row r="18" spans="1:9" ht="15" x14ac:dyDescent="0.25">
      <c r="A18" s="170"/>
      <c r="B18" s="171">
        <v>4</v>
      </c>
      <c r="C18" s="146" t="s">
        <v>185</v>
      </c>
      <c r="D18" s="172"/>
      <c r="E18" s="60">
        <f>E19</f>
        <v>1</v>
      </c>
      <c r="F18" s="60">
        <f>F19</f>
        <v>0</v>
      </c>
      <c r="G18" s="60">
        <f>G19</f>
        <v>23</v>
      </c>
      <c r="H18" s="60">
        <f>H19</f>
        <v>23</v>
      </c>
      <c r="I18" s="142">
        <f>I19</f>
        <v>23</v>
      </c>
    </row>
    <row r="19" spans="1:9" ht="15" x14ac:dyDescent="0.25">
      <c r="A19" s="170"/>
      <c r="B19" s="171"/>
      <c r="C19" s="146" t="s">
        <v>391</v>
      </c>
      <c r="D19" s="172"/>
      <c r="E19" s="60">
        <v>1</v>
      </c>
      <c r="F19" s="60"/>
      <c r="G19" s="60">
        <f>F10-F20</f>
        <v>23</v>
      </c>
      <c r="H19" s="60">
        <f>G10-G20</f>
        <v>23</v>
      </c>
      <c r="I19" s="142">
        <f>H10-H20</f>
        <v>23</v>
      </c>
    </row>
    <row r="20" spans="1:9" ht="15" x14ac:dyDescent="0.2">
      <c r="A20" s="58" t="s">
        <v>16</v>
      </c>
      <c r="B20" s="57"/>
      <c r="C20" s="173" t="s">
        <v>53</v>
      </c>
      <c r="D20" s="174"/>
      <c r="E20" s="145">
        <f>E21+E29+E50+E39</f>
        <v>44</v>
      </c>
      <c r="F20" s="145">
        <f>F21+F29+F50+F39</f>
        <v>44</v>
      </c>
      <c r="G20" s="145">
        <f>G21+G29+G50+G39</f>
        <v>0</v>
      </c>
      <c r="H20" s="145">
        <f>H21+H29+H50</f>
        <v>0</v>
      </c>
      <c r="I20" s="151">
        <f>I21+I29+I50</f>
        <v>0</v>
      </c>
    </row>
    <row r="21" spans="1:9" ht="15" x14ac:dyDescent="0.25">
      <c r="A21" s="56"/>
      <c r="B21" s="171">
        <v>1</v>
      </c>
      <c r="C21" s="146" t="s">
        <v>54</v>
      </c>
      <c r="D21" s="172"/>
      <c r="E21" s="60">
        <f>SUM(E22:E28)</f>
        <v>0</v>
      </c>
      <c r="F21" s="147">
        <f>F22</f>
        <v>0</v>
      </c>
      <c r="G21" s="60">
        <f>SUM(G22:G28)</f>
        <v>0</v>
      </c>
      <c r="H21" s="60"/>
      <c r="I21" s="142"/>
    </row>
    <row r="22" spans="1:9" ht="15" x14ac:dyDescent="0.25">
      <c r="A22" s="56"/>
      <c r="B22" s="57"/>
      <c r="C22" s="40" t="s">
        <v>186</v>
      </c>
      <c r="D22" s="172"/>
      <c r="E22" s="60"/>
      <c r="F22" s="60"/>
      <c r="G22" s="60"/>
      <c r="H22" s="60"/>
      <c r="I22" s="142"/>
    </row>
    <row r="23" spans="1:9" ht="29.25" x14ac:dyDescent="0.25">
      <c r="A23" s="56"/>
      <c r="B23" s="57"/>
      <c r="C23" s="40" t="s">
        <v>187</v>
      </c>
      <c r="D23" s="172"/>
      <c r="E23" s="60"/>
      <c r="F23" s="60"/>
      <c r="G23" s="60"/>
      <c r="H23" s="60"/>
      <c r="I23" s="142"/>
    </row>
    <row r="24" spans="1:9" ht="15" x14ac:dyDescent="0.25">
      <c r="A24" s="56"/>
      <c r="B24" s="57"/>
      <c r="C24" s="40" t="s">
        <v>55</v>
      </c>
      <c r="D24" s="172"/>
      <c r="E24" s="60"/>
      <c r="F24" s="60"/>
      <c r="G24" s="60"/>
      <c r="H24" s="60"/>
      <c r="I24" s="142"/>
    </row>
    <row r="25" spans="1:9" ht="29.25" x14ac:dyDescent="0.25">
      <c r="A25" s="56"/>
      <c r="B25" s="57"/>
      <c r="C25" s="40" t="s">
        <v>188</v>
      </c>
      <c r="D25" s="172"/>
      <c r="E25" s="60"/>
      <c r="F25" s="60"/>
      <c r="G25" s="60"/>
      <c r="H25" s="60"/>
      <c r="I25" s="142"/>
    </row>
    <row r="26" spans="1:9" ht="15" x14ac:dyDescent="0.25">
      <c r="A26" s="56"/>
      <c r="B26" s="57"/>
      <c r="C26" s="40" t="s">
        <v>55</v>
      </c>
      <c r="D26" s="172"/>
      <c r="E26" s="60"/>
      <c r="F26" s="60"/>
      <c r="G26" s="60"/>
      <c r="H26" s="60"/>
      <c r="I26" s="142"/>
    </row>
    <row r="27" spans="1:9" ht="43.5" x14ac:dyDescent="0.25">
      <c r="A27" s="56"/>
      <c r="B27" s="57"/>
      <c r="C27" s="40" t="s">
        <v>189</v>
      </c>
      <c r="D27" s="172"/>
      <c r="E27" s="60"/>
      <c r="F27" s="60"/>
      <c r="G27" s="60"/>
      <c r="H27" s="60"/>
      <c r="I27" s="142"/>
    </row>
    <row r="28" spans="1:9" ht="15" x14ac:dyDescent="0.25">
      <c r="A28" s="56"/>
      <c r="B28" s="57"/>
      <c r="C28" s="40" t="s">
        <v>55</v>
      </c>
      <c r="D28" s="172"/>
      <c r="E28" s="60"/>
      <c r="F28" s="60"/>
      <c r="G28" s="60"/>
      <c r="H28" s="60"/>
      <c r="I28" s="142"/>
    </row>
    <row r="29" spans="1:9" ht="15" x14ac:dyDescent="0.25">
      <c r="A29" s="56"/>
      <c r="B29" s="171">
        <v>2</v>
      </c>
      <c r="C29" s="146" t="s">
        <v>56</v>
      </c>
      <c r="D29" s="172"/>
      <c r="E29" s="147">
        <f>E30</f>
        <v>28</v>
      </c>
      <c r="F29" s="147">
        <f>F30+F33</f>
        <v>28</v>
      </c>
      <c r="G29" s="147">
        <f>G30</f>
        <v>0</v>
      </c>
      <c r="H29" s="147">
        <f>H30</f>
        <v>0</v>
      </c>
      <c r="I29" s="148">
        <f>I30</f>
        <v>0</v>
      </c>
    </row>
    <row r="30" spans="1:9" ht="15" x14ac:dyDescent="0.25">
      <c r="A30" s="56"/>
      <c r="B30" s="57"/>
      <c r="C30" s="40" t="s">
        <v>186</v>
      </c>
      <c r="D30" s="172"/>
      <c r="E30" s="60">
        <f>SUM(E31:E32)</f>
        <v>28</v>
      </c>
      <c r="F30" s="60">
        <f>SUM(F31:F32)</f>
        <v>28</v>
      </c>
      <c r="G30" s="60">
        <f>SUM(G31:G32)</f>
        <v>0</v>
      </c>
      <c r="H30" s="60">
        <f>SUM(H31:H32)</f>
        <v>0</v>
      </c>
      <c r="I30" s="60">
        <f>SUM(I31:I32)</f>
        <v>0</v>
      </c>
    </row>
    <row r="31" spans="1:9" ht="15" x14ac:dyDescent="0.25">
      <c r="A31" s="56"/>
      <c r="B31" s="175"/>
      <c r="C31" s="210" t="s">
        <v>396</v>
      </c>
      <c r="D31" s="172"/>
      <c r="E31" s="147">
        <v>28</v>
      </c>
      <c r="F31" s="147">
        <v>28</v>
      </c>
      <c r="G31" s="147"/>
      <c r="H31" s="181"/>
      <c r="I31" s="211"/>
    </row>
    <row r="32" spans="1:9" ht="15" x14ac:dyDescent="0.25">
      <c r="A32" s="56"/>
      <c r="B32" s="175"/>
      <c r="C32" s="210" t="s">
        <v>398</v>
      </c>
      <c r="D32" s="172"/>
      <c r="E32" s="147"/>
      <c r="F32" s="147"/>
      <c r="G32" s="147"/>
      <c r="H32" s="181"/>
      <c r="I32" s="211"/>
    </row>
    <row r="33" spans="1:9" ht="29.25" x14ac:dyDescent="0.25">
      <c r="A33" s="56"/>
      <c r="B33" s="57"/>
      <c r="C33" s="40" t="s">
        <v>187</v>
      </c>
      <c r="D33" s="172"/>
      <c r="E33" s="60"/>
      <c r="F33" s="60"/>
      <c r="G33" s="60"/>
      <c r="H33" s="60"/>
      <c r="I33" s="142"/>
    </row>
    <row r="34" spans="1:9" ht="15" x14ac:dyDescent="0.25">
      <c r="A34" s="56"/>
      <c r="B34" s="57"/>
      <c r="C34" s="40" t="s">
        <v>55</v>
      </c>
      <c r="D34" s="172"/>
      <c r="E34" s="60"/>
      <c r="F34" s="60"/>
      <c r="G34" s="60"/>
      <c r="H34" s="60"/>
      <c r="I34" s="142"/>
    </row>
    <row r="35" spans="1:9" ht="29.25" x14ac:dyDescent="0.25">
      <c r="A35" s="56"/>
      <c r="B35" s="57"/>
      <c r="C35" s="40" t="s">
        <v>188</v>
      </c>
      <c r="D35" s="172"/>
      <c r="E35" s="60"/>
      <c r="F35" s="60"/>
      <c r="G35" s="60"/>
      <c r="H35" s="60"/>
      <c r="I35" s="142"/>
    </row>
    <row r="36" spans="1:9" ht="15" x14ac:dyDescent="0.25">
      <c r="A36" s="56"/>
      <c r="B36" s="57"/>
      <c r="C36" s="40" t="s">
        <v>55</v>
      </c>
      <c r="D36" s="172"/>
      <c r="E36" s="60"/>
      <c r="F36" s="60"/>
      <c r="G36" s="60"/>
      <c r="H36" s="60"/>
      <c r="I36" s="142"/>
    </row>
    <row r="37" spans="1:9" ht="43.5" x14ac:dyDescent="0.25">
      <c r="A37" s="56"/>
      <c r="B37" s="57"/>
      <c r="C37" s="40" t="s">
        <v>189</v>
      </c>
      <c r="D37" s="172"/>
      <c r="E37" s="60"/>
      <c r="F37" s="60"/>
      <c r="G37" s="60"/>
      <c r="H37" s="60"/>
      <c r="I37" s="142"/>
    </row>
    <row r="38" spans="1:9" ht="15" x14ac:dyDescent="0.25">
      <c r="A38" s="56"/>
      <c r="B38" s="57"/>
      <c r="C38" s="40" t="s">
        <v>55</v>
      </c>
      <c r="D38" s="172"/>
      <c r="E38" s="60"/>
      <c r="F38" s="60"/>
      <c r="G38" s="60"/>
      <c r="H38" s="60"/>
      <c r="I38" s="142"/>
    </row>
    <row r="39" spans="1:9" ht="30" x14ac:dyDescent="0.25">
      <c r="A39" s="56"/>
      <c r="B39" s="171">
        <v>3</v>
      </c>
      <c r="C39" s="146" t="s">
        <v>178</v>
      </c>
      <c r="D39" s="172"/>
      <c r="E39" s="147">
        <f>SUM(E40)</f>
        <v>0</v>
      </c>
      <c r="F39" s="147">
        <f>F40</f>
        <v>0</v>
      </c>
      <c r="G39" s="147">
        <f>SUM(G40)</f>
        <v>0</v>
      </c>
      <c r="H39" s="181">
        <f>SUM(H40)</f>
        <v>0</v>
      </c>
      <c r="I39" s="181">
        <f>SUM(I40)</f>
        <v>0</v>
      </c>
    </row>
    <row r="40" spans="1:9" ht="15" x14ac:dyDescent="0.25">
      <c r="A40" s="56"/>
      <c r="B40" s="57"/>
      <c r="C40" s="40" t="s">
        <v>186</v>
      </c>
      <c r="D40" s="172"/>
      <c r="E40" s="206" t="s">
        <v>397</v>
      </c>
      <c r="F40" s="207"/>
      <c r="G40" s="60"/>
      <c r="H40" s="60"/>
      <c r="I40" s="142"/>
    </row>
    <row r="41" spans="1:9" ht="15" x14ac:dyDescent="0.25">
      <c r="A41" s="56"/>
      <c r="B41" s="57"/>
      <c r="C41" s="40"/>
      <c r="D41" s="172"/>
      <c r="E41" s="60"/>
      <c r="F41" s="60"/>
      <c r="G41" s="60"/>
      <c r="H41" s="60"/>
      <c r="I41" s="142"/>
    </row>
    <row r="42" spans="1:9" ht="29.25" x14ac:dyDescent="0.25">
      <c r="A42" s="56"/>
      <c r="B42" s="57"/>
      <c r="C42" s="40" t="s">
        <v>187</v>
      </c>
      <c r="D42" s="172"/>
      <c r="E42" s="60"/>
      <c r="F42" s="60"/>
      <c r="G42" s="60"/>
      <c r="H42" s="60"/>
      <c r="I42" s="142"/>
    </row>
    <row r="43" spans="1:9" ht="15" x14ac:dyDescent="0.25">
      <c r="A43" s="56"/>
      <c r="B43" s="57"/>
      <c r="C43" s="40" t="s">
        <v>55</v>
      </c>
      <c r="D43" s="172"/>
      <c r="E43" s="60"/>
      <c r="F43" s="60"/>
      <c r="G43" s="60"/>
      <c r="H43" s="60"/>
      <c r="I43" s="142"/>
    </row>
    <row r="44" spans="1:9" ht="29.25" x14ac:dyDescent="0.25">
      <c r="A44" s="56"/>
      <c r="B44" s="57"/>
      <c r="C44" s="40" t="s">
        <v>188</v>
      </c>
      <c r="D44" s="172"/>
      <c r="E44" s="60"/>
      <c r="F44" s="60"/>
      <c r="G44" s="60"/>
      <c r="H44" s="60"/>
      <c r="I44" s="142"/>
    </row>
    <row r="45" spans="1:9" ht="15" x14ac:dyDescent="0.25">
      <c r="A45" s="56"/>
      <c r="B45" s="57"/>
      <c r="C45" s="40" t="s">
        <v>55</v>
      </c>
      <c r="D45" s="172"/>
      <c r="E45" s="60"/>
      <c r="F45" s="60"/>
      <c r="G45" s="60"/>
      <c r="H45" s="60"/>
      <c r="I45" s="142"/>
    </row>
    <row r="46" spans="1:9" ht="41.25" customHeight="1" x14ac:dyDescent="0.25">
      <c r="A46" s="56"/>
      <c r="B46" s="57"/>
      <c r="C46" s="40" t="s">
        <v>189</v>
      </c>
      <c r="D46" s="172"/>
      <c r="E46" s="60"/>
      <c r="F46" s="60"/>
      <c r="G46" s="60"/>
      <c r="H46" s="60"/>
      <c r="I46" s="142"/>
    </row>
    <row r="47" spans="1:9" ht="15" x14ac:dyDescent="0.25">
      <c r="A47" s="56"/>
      <c r="B47" s="57"/>
      <c r="C47" s="40" t="s">
        <v>55</v>
      </c>
      <c r="D47" s="172"/>
      <c r="E47" s="60"/>
      <c r="F47" s="60"/>
      <c r="G47" s="60"/>
      <c r="H47" s="60"/>
      <c r="I47" s="142"/>
    </row>
    <row r="48" spans="1:9" ht="15" x14ac:dyDescent="0.25">
      <c r="A48" s="56"/>
      <c r="B48" s="171">
        <v>4</v>
      </c>
      <c r="C48" s="146" t="s">
        <v>58</v>
      </c>
      <c r="D48" s="172"/>
      <c r="E48" s="60"/>
      <c r="F48" s="60"/>
      <c r="G48" s="60"/>
      <c r="H48" s="60"/>
      <c r="I48" s="142"/>
    </row>
    <row r="49" spans="1:9" ht="15" x14ac:dyDescent="0.25">
      <c r="A49" s="56"/>
      <c r="B49" s="176">
        <v>5</v>
      </c>
      <c r="C49" s="177" t="s">
        <v>57</v>
      </c>
      <c r="D49" s="174"/>
      <c r="E49" s="181">
        <f>E50+E51</f>
        <v>16</v>
      </c>
      <c r="F49" s="181">
        <f>F50+F51</f>
        <v>16</v>
      </c>
      <c r="G49" s="181">
        <f>G50+G51</f>
        <v>0</v>
      </c>
      <c r="H49" s="181">
        <f>H50+H51</f>
        <v>0</v>
      </c>
      <c r="I49" s="181">
        <f>I50+I51</f>
        <v>0</v>
      </c>
    </row>
    <row r="50" spans="1:9" ht="15" x14ac:dyDescent="0.25">
      <c r="A50" s="56"/>
      <c r="B50" s="57"/>
      <c r="C50" s="146" t="s">
        <v>190</v>
      </c>
      <c r="D50" s="172"/>
      <c r="E50" s="208">
        <v>16</v>
      </c>
      <c r="F50" s="208">
        <v>16</v>
      </c>
      <c r="G50" s="208"/>
      <c r="H50" s="208"/>
      <c r="I50" s="209"/>
    </row>
    <row r="51" spans="1:9" ht="15.75" thickBot="1" x14ac:dyDescent="0.3">
      <c r="A51" s="61"/>
      <c r="B51" s="61"/>
      <c r="C51" s="217" t="s">
        <v>191</v>
      </c>
      <c r="D51" s="178"/>
      <c r="E51" s="143"/>
      <c r="F51" s="143"/>
      <c r="G51" s="143"/>
      <c r="H51" s="143"/>
      <c r="I51" s="144"/>
    </row>
    <row r="52" spans="1:9" ht="15" x14ac:dyDescent="0.25">
      <c r="A52" s="213"/>
      <c r="B52" s="213"/>
      <c r="C52" s="214"/>
      <c r="D52" s="215"/>
      <c r="E52" s="216"/>
      <c r="F52" s="216"/>
      <c r="G52" s="216"/>
      <c r="H52" s="216"/>
      <c r="I52" s="216"/>
    </row>
    <row r="53" spans="1:9" ht="33" customHeight="1" x14ac:dyDescent="0.2">
      <c r="C53" s="341" t="s">
        <v>401</v>
      </c>
      <c r="D53" s="341"/>
      <c r="E53" s="82"/>
      <c r="F53" s="342"/>
      <c r="G53" s="342"/>
      <c r="H53" s="342"/>
    </row>
    <row r="54" spans="1:9" x14ac:dyDescent="0.2">
      <c r="C54" s="179"/>
      <c r="D54" s="82"/>
      <c r="E54" s="82"/>
      <c r="F54" s="343"/>
      <c r="G54" s="343"/>
      <c r="H54" s="343"/>
    </row>
  </sheetData>
  <mergeCells count="12">
    <mergeCell ref="C1:I1"/>
    <mergeCell ref="C2:I2"/>
    <mergeCell ref="C53:D53"/>
    <mergeCell ref="F53:H53"/>
    <mergeCell ref="F54:H54"/>
    <mergeCell ref="A4:H4"/>
    <mergeCell ref="A7:A8"/>
    <mergeCell ref="B7:B8"/>
    <mergeCell ref="C7:C8"/>
    <mergeCell ref="D7:D8"/>
    <mergeCell ref="E7:F7"/>
    <mergeCell ref="G7:I7"/>
  </mergeCells>
  <phoneticPr fontId="0" type="noConversion"/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K19" sqref="K19"/>
    </sheetView>
  </sheetViews>
  <sheetFormatPr defaultRowHeight="12.75" x14ac:dyDescent="0.2"/>
  <cols>
    <col min="1" max="1" width="4" style="62" customWidth="1"/>
    <col min="2" max="2" width="3" style="62" customWidth="1"/>
    <col min="3" max="3" width="33.42578125" style="62" customWidth="1"/>
    <col min="4" max="4" width="12" style="62" customWidth="1"/>
    <col min="5" max="5" width="10.5703125" style="62" customWidth="1"/>
    <col min="6" max="6" width="8.28515625" style="62" bestFit="1" customWidth="1"/>
    <col min="7" max="7" width="10.140625" style="62" customWidth="1"/>
    <col min="8" max="8" width="9" style="62" customWidth="1"/>
    <col min="9" max="9" width="10.85546875" style="62" customWidth="1"/>
    <col min="10" max="10" width="8.28515625" style="62" bestFit="1" customWidth="1"/>
    <col min="11" max="11" width="11.42578125" style="62" customWidth="1"/>
    <col min="12" max="12" width="10.85546875" style="62" bestFit="1" customWidth="1"/>
    <col min="13" max="16384" width="9.140625" style="62"/>
  </cols>
  <sheetData>
    <row r="1" spans="1:12" x14ac:dyDescent="0.2">
      <c r="A1" s="6" t="s">
        <v>108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191" t="s">
        <v>66</v>
      </c>
    </row>
    <row r="3" spans="1:12" ht="12.75" customHeight="1" x14ac:dyDescent="0.25">
      <c r="B3" s="360" t="s">
        <v>354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</row>
    <row r="6" spans="1:12" ht="13.5" thickBot="1" x14ac:dyDescent="0.25">
      <c r="L6" s="83" t="s">
        <v>47</v>
      </c>
    </row>
    <row r="7" spans="1:12" x14ac:dyDescent="0.2">
      <c r="A7" s="387" t="s">
        <v>201</v>
      </c>
      <c r="B7" s="363" t="s">
        <v>199</v>
      </c>
      <c r="C7" s="364"/>
      <c r="D7" s="369" t="s">
        <v>196</v>
      </c>
      <c r="E7" s="390" t="s">
        <v>369</v>
      </c>
      <c r="F7" s="364"/>
      <c r="G7" s="372" t="s">
        <v>367</v>
      </c>
      <c r="H7" s="373"/>
      <c r="I7" s="357" t="s">
        <v>366</v>
      </c>
      <c r="J7" s="358"/>
      <c r="K7" s="359" t="s">
        <v>368</v>
      </c>
      <c r="L7" s="358"/>
    </row>
    <row r="8" spans="1:12" ht="26.25" customHeight="1" thickBot="1" x14ac:dyDescent="0.25">
      <c r="A8" s="388"/>
      <c r="B8" s="365"/>
      <c r="C8" s="366"/>
      <c r="D8" s="370"/>
      <c r="E8" s="367" t="s">
        <v>180</v>
      </c>
      <c r="F8" s="368"/>
      <c r="G8" s="374" t="s">
        <v>202</v>
      </c>
      <c r="H8" s="375"/>
      <c r="I8" s="361" t="s">
        <v>203</v>
      </c>
      <c r="J8" s="362"/>
      <c r="K8" s="374" t="s">
        <v>204</v>
      </c>
      <c r="L8" s="362"/>
    </row>
    <row r="9" spans="1:12" ht="28.5" customHeight="1" thickBot="1" x14ac:dyDescent="0.25">
      <c r="A9" s="389"/>
      <c r="B9" s="367"/>
      <c r="C9" s="368"/>
      <c r="D9" s="371"/>
      <c r="E9" s="84" t="s">
        <v>213</v>
      </c>
      <c r="F9" s="85" t="s">
        <v>298</v>
      </c>
      <c r="G9" s="86" t="s">
        <v>179</v>
      </c>
      <c r="H9" s="85" t="s">
        <v>298</v>
      </c>
      <c r="I9" s="84" t="s">
        <v>179</v>
      </c>
      <c r="J9" s="85" t="s">
        <v>298</v>
      </c>
      <c r="K9" s="86" t="s">
        <v>179</v>
      </c>
      <c r="L9" s="85" t="s">
        <v>298</v>
      </c>
    </row>
    <row r="10" spans="1:12" s="94" customFormat="1" ht="12" thickBot="1" x14ac:dyDescent="0.25">
      <c r="A10" s="87">
        <v>0</v>
      </c>
      <c r="B10" s="381">
        <v>1</v>
      </c>
      <c r="C10" s="382"/>
      <c r="D10" s="88">
        <v>2</v>
      </c>
      <c r="E10" s="89">
        <v>3</v>
      </c>
      <c r="F10" s="90">
        <v>4</v>
      </c>
      <c r="G10" s="91">
        <v>5</v>
      </c>
      <c r="H10" s="92">
        <v>6</v>
      </c>
      <c r="I10" s="89">
        <v>7</v>
      </c>
      <c r="J10" s="93">
        <v>8</v>
      </c>
      <c r="K10" s="91">
        <v>9</v>
      </c>
      <c r="L10" s="93">
        <v>10</v>
      </c>
    </row>
    <row r="11" spans="1:12" s="94" customFormat="1" ht="26.25" customHeight="1" x14ac:dyDescent="0.2">
      <c r="A11" s="95" t="s">
        <v>205</v>
      </c>
      <c r="B11" s="391" t="s">
        <v>354</v>
      </c>
      <c r="C11" s="392"/>
      <c r="D11" s="96"/>
      <c r="E11" s="96"/>
      <c r="F11" s="96"/>
      <c r="G11" s="96"/>
      <c r="H11" s="96"/>
      <c r="I11" s="96"/>
      <c r="J11" s="96"/>
      <c r="K11" s="96"/>
      <c r="L11" s="97"/>
    </row>
    <row r="12" spans="1:12" s="6" customFormat="1" ht="14.25" x14ac:dyDescent="0.2">
      <c r="A12" s="152">
        <v>1</v>
      </c>
      <c r="B12" s="379" t="s">
        <v>361</v>
      </c>
      <c r="C12" s="380"/>
      <c r="D12" s="61"/>
      <c r="E12" s="154">
        <v>0</v>
      </c>
      <c r="F12" s="153" t="s">
        <v>65</v>
      </c>
      <c r="G12" s="154">
        <v>0</v>
      </c>
      <c r="H12" s="154"/>
      <c r="I12" s="154">
        <v>0</v>
      </c>
      <c r="J12" s="154"/>
      <c r="K12" s="154">
        <v>0</v>
      </c>
      <c r="L12" s="157"/>
    </row>
    <row r="13" spans="1:12" s="6" customFormat="1" ht="14.25" x14ac:dyDescent="0.2">
      <c r="A13" s="152">
        <v>2</v>
      </c>
      <c r="B13" s="379" t="s">
        <v>362</v>
      </c>
      <c r="C13" s="380"/>
      <c r="D13" s="61"/>
      <c r="E13" s="154">
        <v>0</v>
      </c>
      <c r="F13" s="153" t="s">
        <v>65</v>
      </c>
      <c r="G13" s="154">
        <v>0</v>
      </c>
      <c r="H13" s="154"/>
      <c r="I13" s="154">
        <v>0</v>
      </c>
      <c r="J13" s="154"/>
      <c r="K13" s="154">
        <v>0</v>
      </c>
      <c r="L13" s="157"/>
    </row>
    <row r="14" spans="1:12" s="6" customFormat="1" ht="14.25" x14ac:dyDescent="0.2">
      <c r="A14" s="152">
        <v>3</v>
      </c>
      <c r="B14" s="379" t="s">
        <v>363</v>
      </c>
      <c r="C14" s="380"/>
      <c r="D14" s="61"/>
      <c r="E14" s="154">
        <v>0</v>
      </c>
      <c r="F14" s="153" t="s">
        <v>65</v>
      </c>
      <c r="G14" s="154"/>
      <c r="H14" s="154"/>
      <c r="I14" s="154">
        <v>0</v>
      </c>
      <c r="J14" s="154"/>
      <c r="K14" s="154">
        <v>0</v>
      </c>
      <c r="L14" s="157"/>
    </row>
    <row r="15" spans="1:12" ht="13.5" thickBot="1" x14ac:dyDescent="0.25">
      <c r="A15" s="98"/>
      <c r="B15" s="385" t="s">
        <v>208</v>
      </c>
      <c r="C15" s="386"/>
      <c r="D15" s="100"/>
      <c r="E15" s="51">
        <f>SUM(E12:E14)</f>
        <v>0</v>
      </c>
      <c r="F15" s="99" t="s">
        <v>65</v>
      </c>
      <c r="G15" s="51">
        <f>SUM(G12:G14)</f>
        <v>0</v>
      </c>
      <c r="H15" s="51">
        <f>SUM(H12:H14)</f>
        <v>0</v>
      </c>
      <c r="I15" s="51">
        <f>SUM(I12:I14)</f>
        <v>0</v>
      </c>
      <c r="J15" s="51">
        <f>SUM(J12:J14)</f>
        <v>0</v>
      </c>
      <c r="K15" s="51">
        <f>SUM(K12:K14)</f>
        <v>0</v>
      </c>
      <c r="L15" s="158">
        <v>0</v>
      </c>
    </row>
    <row r="16" spans="1:12" ht="27" customHeight="1" x14ac:dyDescent="0.2">
      <c r="A16" s="101" t="s">
        <v>206</v>
      </c>
      <c r="B16" s="393" t="s">
        <v>211</v>
      </c>
      <c r="C16" s="394"/>
      <c r="D16" s="102"/>
      <c r="E16" s="155"/>
      <c r="F16" s="102"/>
      <c r="G16" s="155"/>
      <c r="H16" s="155"/>
      <c r="I16" s="155"/>
      <c r="J16" s="155"/>
      <c r="K16" s="155"/>
      <c r="L16" s="159"/>
    </row>
    <row r="17" spans="1:12" s="6" customFormat="1" ht="14.25" x14ac:dyDescent="0.2">
      <c r="A17" s="152">
        <v>1</v>
      </c>
      <c r="B17" s="379" t="s">
        <v>364</v>
      </c>
      <c r="C17" s="380"/>
      <c r="D17" s="61"/>
      <c r="E17" s="154">
        <v>0</v>
      </c>
      <c r="F17" s="153" t="s">
        <v>65</v>
      </c>
      <c r="G17" s="154">
        <v>0</v>
      </c>
      <c r="H17" s="154"/>
      <c r="I17" s="154">
        <v>0</v>
      </c>
      <c r="J17" s="154"/>
      <c r="K17" s="154">
        <v>0</v>
      </c>
      <c r="L17" s="157"/>
    </row>
    <row r="18" spans="1:12" s="6" customFormat="1" ht="14.25" x14ac:dyDescent="0.2">
      <c r="A18" s="152">
        <v>2</v>
      </c>
      <c r="B18" s="379" t="s">
        <v>365</v>
      </c>
      <c r="C18" s="380"/>
      <c r="D18" s="61"/>
      <c r="E18" s="154">
        <v>0</v>
      </c>
      <c r="F18" s="153" t="s">
        <v>65</v>
      </c>
      <c r="G18" s="154">
        <v>0</v>
      </c>
      <c r="H18" s="154"/>
      <c r="I18" s="154">
        <v>0</v>
      </c>
      <c r="J18" s="154"/>
      <c r="K18" s="154">
        <v>0</v>
      </c>
      <c r="L18" s="157"/>
    </row>
    <row r="19" spans="1:12" ht="13.5" thickBot="1" x14ac:dyDescent="0.25">
      <c r="A19" s="98"/>
      <c r="B19" s="385" t="s">
        <v>209</v>
      </c>
      <c r="C19" s="386"/>
      <c r="D19" s="100"/>
      <c r="E19" s="51">
        <f>SUM(E17:E18)</f>
        <v>0</v>
      </c>
      <c r="F19" s="99" t="s">
        <v>65</v>
      </c>
      <c r="G19" s="51">
        <f>SUM(G17:G18)</f>
        <v>0</v>
      </c>
      <c r="H19" s="51">
        <f>SUM(H17:H18)</f>
        <v>0</v>
      </c>
      <c r="I19" s="51">
        <v>0</v>
      </c>
      <c r="J19" s="51">
        <f>SUM(J17:J18)</f>
        <v>0</v>
      </c>
      <c r="K19" s="51">
        <f>SUM(K17:K18)</f>
        <v>0</v>
      </c>
      <c r="L19" s="158">
        <v>0</v>
      </c>
    </row>
    <row r="20" spans="1:12" ht="23.25" thickBot="1" x14ac:dyDescent="0.25">
      <c r="A20" s="103" t="s">
        <v>207</v>
      </c>
      <c r="B20" s="383" t="s">
        <v>210</v>
      </c>
      <c r="C20" s="384"/>
      <c r="D20" s="104"/>
      <c r="E20" s="156">
        <f>E15+-E19</f>
        <v>0</v>
      </c>
      <c r="F20" s="104"/>
      <c r="G20" s="156">
        <f>G15+-G19</f>
        <v>0</v>
      </c>
      <c r="H20" s="156">
        <f>H15+-H19</f>
        <v>0</v>
      </c>
      <c r="I20" s="156">
        <f>I15+-I19</f>
        <v>0</v>
      </c>
      <c r="J20" s="156">
        <f>J15+-J19</f>
        <v>0</v>
      </c>
      <c r="K20" s="156">
        <f>K15+-K19</f>
        <v>0</v>
      </c>
      <c r="L20" s="160">
        <v>0</v>
      </c>
    </row>
    <row r="22" spans="1:12" x14ac:dyDescent="0.2">
      <c r="E22" s="184"/>
    </row>
    <row r="23" spans="1:12" ht="32.25" customHeight="1" x14ac:dyDescent="0.2">
      <c r="C23" s="376" t="s">
        <v>110</v>
      </c>
      <c r="D23" s="376"/>
      <c r="G23" s="183"/>
      <c r="J23" s="377" t="s">
        <v>195</v>
      </c>
      <c r="K23" s="377"/>
      <c r="L23" s="377"/>
    </row>
    <row r="24" spans="1:12" x14ac:dyDescent="0.2">
      <c r="J24" s="378" t="s">
        <v>112</v>
      </c>
      <c r="K24" s="378"/>
      <c r="L24" s="378"/>
    </row>
  </sheetData>
  <mergeCells count="26">
    <mergeCell ref="A7:A9"/>
    <mergeCell ref="B19:C19"/>
    <mergeCell ref="E8:F8"/>
    <mergeCell ref="E7:F7"/>
    <mergeCell ref="B11:C11"/>
    <mergeCell ref="B16:C16"/>
    <mergeCell ref="B17:C17"/>
    <mergeCell ref="B18:C1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I7:J7"/>
    <mergeCell ref="K7:L7"/>
    <mergeCell ref="B3:L3"/>
    <mergeCell ref="I8:J8"/>
    <mergeCell ref="B7:C9"/>
    <mergeCell ref="D7:D9"/>
    <mergeCell ref="G7:H7"/>
    <mergeCell ref="G8:H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2017-09-01T07:58:27Z</cp:lastPrinted>
  <dcterms:created xsi:type="dcterms:W3CDTF">2011-11-22T11:53:52Z</dcterms:created>
  <dcterms:modified xsi:type="dcterms:W3CDTF">2017-09-07T09:35:12Z</dcterms:modified>
</cp:coreProperties>
</file>