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Sedinta ordinara_MAI\hotararea nr. 074\Anexe LDP_1\"/>
    </mc:Choice>
  </mc:AlternateContent>
  <bookViews>
    <workbookView xWindow="480" yWindow="45" windowWidth="9750" windowHeight="11640" activeTab="2"/>
  </bookViews>
  <sheets>
    <sheet name="ANEXA1" sheetId="12" r:id="rId1"/>
    <sheet name="ANEXA2" sheetId="17" r:id="rId2"/>
    <sheet name="Anexa 3" sheetId="1" r:id="rId3"/>
    <sheet name="Anexa 4" sheetId="24" r:id="rId4"/>
    <sheet name="anexa5" sheetId="16" r:id="rId5"/>
  </sheets>
  <definedNames>
    <definedName name="_xlnm.Print_Titles" localSheetId="0">ANEXA1!$9:$11</definedName>
    <definedName name="_xlnm.Print_Titles" localSheetId="1">ANEXA2!$9:$12</definedName>
    <definedName name="_xlnm.Print_Area" localSheetId="3">'Anexa 4'!$A$1:$I$59</definedName>
  </definedNames>
  <calcPr calcId="152511"/>
</workbook>
</file>

<file path=xl/calcChain.xml><?xml version="1.0" encoding="utf-8"?>
<calcChain xmlns="http://schemas.openxmlformats.org/spreadsheetml/2006/main">
  <c r="I54" i="24" l="1"/>
  <c r="H54" i="24"/>
  <c r="G54" i="24"/>
  <c r="F54" i="24"/>
  <c r="E54" i="24"/>
  <c r="Q80" i="17"/>
  <c r="H40" i="24"/>
  <c r="I40" i="24"/>
  <c r="G41" i="24"/>
  <c r="F16" i="24"/>
  <c r="F41" i="24"/>
  <c r="F40" i="24" s="1"/>
  <c r="F9" i="24"/>
  <c r="E41" i="24"/>
  <c r="E40" i="24" s="1"/>
  <c r="E28" i="24"/>
  <c r="E27" i="24" s="1"/>
  <c r="E19" i="24"/>
  <c r="E13" i="24"/>
  <c r="E9" i="24"/>
  <c r="G34" i="12"/>
  <c r="H60" i="12"/>
  <c r="H61" i="12"/>
  <c r="H34" i="12"/>
  <c r="L15" i="17"/>
  <c r="K16" i="17"/>
  <c r="L16" i="17"/>
  <c r="M16" i="17"/>
  <c r="K17" i="17"/>
  <c r="L17" i="17"/>
  <c r="M17" i="17"/>
  <c r="K18" i="17"/>
  <c r="L18" i="17"/>
  <c r="M18" i="17"/>
  <c r="K19" i="17"/>
  <c r="L19" i="17"/>
  <c r="M19" i="17"/>
  <c r="K20" i="17"/>
  <c r="L20" i="17"/>
  <c r="M20" i="17"/>
  <c r="K22" i="17"/>
  <c r="L22" i="17"/>
  <c r="M22" i="17"/>
  <c r="K23" i="17"/>
  <c r="L23" i="17"/>
  <c r="M23" i="17"/>
  <c r="K24" i="17"/>
  <c r="L24" i="17"/>
  <c r="M24" i="17"/>
  <c r="K25" i="17"/>
  <c r="L25" i="17"/>
  <c r="M25" i="17"/>
  <c r="K27" i="17"/>
  <c r="L27" i="17"/>
  <c r="M27" i="17"/>
  <c r="K29" i="17"/>
  <c r="L29" i="17"/>
  <c r="M29" i="17"/>
  <c r="K30" i="17"/>
  <c r="L30" i="17"/>
  <c r="M30" i="17"/>
  <c r="K31" i="17"/>
  <c r="L31" i="17"/>
  <c r="M31" i="17"/>
  <c r="K32" i="17"/>
  <c r="L32" i="17"/>
  <c r="M32" i="17"/>
  <c r="K33" i="17"/>
  <c r="L33" i="17"/>
  <c r="M33" i="17"/>
  <c r="K35" i="17"/>
  <c r="L35" i="17"/>
  <c r="M35" i="17"/>
  <c r="K36" i="17"/>
  <c r="L36" i="17"/>
  <c r="M36" i="17"/>
  <c r="K37" i="17"/>
  <c r="L37" i="17"/>
  <c r="M37" i="17"/>
  <c r="K38" i="17"/>
  <c r="L38" i="17"/>
  <c r="M38" i="17"/>
  <c r="K39" i="17"/>
  <c r="L39" i="17"/>
  <c r="M39" i="17"/>
  <c r="K40" i="17"/>
  <c r="L40" i="17"/>
  <c r="M40" i="17"/>
  <c r="K45" i="17"/>
  <c r="L45" i="17"/>
  <c r="M45" i="17"/>
  <c r="K47" i="17"/>
  <c r="L47" i="17"/>
  <c r="M47" i="17"/>
  <c r="K48" i="17"/>
  <c r="L48" i="17"/>
  <c r="M48" i="17"/>
  <c r="K49" i="17"/>
  <c r="L49" i="17"/>
  <c r="M49" i="17"/>
  <c r="K50" i="17"/>
  <c r="L50" i="17"/>
  <c r="M50" i="17"/>
  <c r="K51" i="17"/>
  <c r="L51" i="17"/>
  <c r="M51" i="17"/>
  <c r="K52" i="17"/>
  <c r="L52" i="17"/>
  <c r="M52" i="17"/>
  <c r="K54" i="17"/>
  <c r="L54" i="17"/>
  <c r="M54" i="17"/>
  <c r="K56" i="17"/>
  <c r="L56" i="17"/>
  <c r="M56" i="17"/>
  <c r="K57" i="17"/>
  <c r="L57" i="17"/>
  <c r="M57" i="17"/>
  <c r="K58" i="17"/>
  <c r="L58" i="17"/>
  <c r="M58" i="17"/>
  <c r="K60" i="17"/>
  <c r="L60" i="17"/>
  <c r="M60" i="17"/>
  <c r="K61" i="17"/>
  <c r="L61" i="17"/>
  <c r="M61" i="17"/>
  <c r="K62" i="17"/>
  <c r="L62" i="17"/>
  <c r="M62" i="17"/>
  <c r="K64" i="17"/>
  <c r="L64" i="17"/>
  <c r="M64" i="17"/>
  <c r="K65" i="17"/>
  <c r="L65" i="17"/>
  <c r="M65" i="17"/>
  <c r="K66" i="17"/>
  <c r="K67" i="17"/>
  <c r="L67" i="17"/>
  <c r="M67" i="17"/>
  <c r="K68" i="17"/>
  <c r="L68" i="17"/>
  <c r="M68" i="17"/>
  <c r="K69" i="17"/>
  <c r="L69" i="17"/>
  <c r="M69" i="17"/>
  <c r="K71" i="17"/>
  <c r="L71" i="17"/>
  <c r="M71" i="17"/>
  <c r="K72" i="17"/>
  <c r="L72" i="17"/>
  <c r="M72" i="17"/>
  <c r="K73" i="17"/>
  <c r="L73" i="17"/>
  <c r="M73" i="17"/>
  <c r="K74" i="17"/>
  <c r="L74" i="17"/>
  <c r="M74" i="17"/>
  <c r="K75" i="17"/>
  <c r="L75" i="17"/>
  <c r="M75" i="17"/>
  <c r="K78" i="17"/>
  <c r="L78" i="17"/>
  <c r="M78" i="17"/>
  <c r="K79" i="17"/>
  <c r="L79" i="17"/>
  <c r="M79" i="17"/>
  <c r="K80" i="17"/>
  <c r="L80" i="17"/>
  <c r="M80" i="17"/>
  <c r="K81" i="17"/>
  <c r="L81" i="17"/>
  <c r="M81" i="17"/>
  <c r="K83" i="17"/>
  <c r="L83" i="17"/>
  <c r="M83" i="17"/>
  <c r="K84" i="17"/>
  <c r="L84" i="17"/>
  <c r="M84" i="17"/>
  <c r="K85" i="17"/>
  <c r="L85" i="17"/>
  <c r="M85" i="17"/>
  <c r="K86" i="17"/>
  <c r="L86" i="17"/>
  <c r="M86" i="17"/>
  <c r="K87" i="17"/>
  <c r="L87" i="17"/>
  <c r="M87" i="17"/>
  <c r="K88" i="17"/>
  <c r="L88" i="17"/>
  <c r="M88" i="17"/>
  <c r="K89" i="17"/>
  <c r="L89" i="17"/>
  <c r="M89" i="17"/>
  <c r="K90" i="17"/>
  <c r="L90" i="17"/>
  <c r="M90" i="17"/>
  <c r="K91" i="17"/>
  <c r="L91" i="17"/>
  <c r="M91" i="17"/>
  <c r="K93" i="17"/>
  <c r="L93" i="17"/>
  <c r="M93" i="17"/>
  <c r="K94" i="17"/>
  <c r="L94" i="17"/>
  <c r="M94" i="17"/>
  <c r="K95" i="17"/>
  <c r="L95" i="17"/>
  <c r="M95" i="17"/>
  <c r="K96" i="17"/>
  <c r="L96" i="17"/>
  <c r="M96" i="17"/>
  <c r="K97" i="17"/>
  <c r="L97" i="17"/>
  <c r="M97" i="17"/>
  <c r="K98" i="17"/>
  <c r="L98" i="17"/>
  <c r="M98" i="17"/>
  <c r="K102" i="17"/>
  <c r="L102" i="17"/>
  <c r="M102" i="17"/>
  <c r="K103" i="17"/>
  <c r="L103" i="17"/>
  <c r="M103" i="17"/>
  <c r="K104" i="17"/>
  <c r="L104" i="17"/>
  <c r="M104" i="17"/>
  <c r="K106" i="17"/>
  <c r="K107" i="17"/>
  <c r="L107" i="17"/>
  <c r="M107" i="17"/>
  <c r="K108" i="17"/>
  <c r="L108" i="17"/>
  <c r="M108" i="17"/>
  <c r="K109" i="17"/>
  <c r="L109" i="17"/>
  <c r="M109" i="17"/>
  <c r="K110" i="17"/>
  <c r="L110" i="17"/>
  <c r="M110" i="17"/>
  <c r="K111" i="17"/>
  <c r="L111" i="17"/>
  <c r="M111" i="17"/>
  <c r="K112" i="17"/>
  <c r="L112" i="17"/>
  <c r="M112" i="17"/>
  <c r="K114" i="17"/>
  <c r="L114" i="17"/>
  <c r="M114" i="17"/>
  <c r="K115" i="17"/>
  <c r="L115" i="17"/>
  <c r="M115" i="17"/>
  <c r="K116" i="17"/>
  <c r="L116" i="17"/>
  <c r="M116" i="17"/>
  <c r="K118" i="17"/>
  <c r="K119" i="17"/>
  <c r="L119" i="17"/>
  <c r="M119" i="17"/>
  <c r="K120" i="17"/>
  <c r="L120" i="17"/>
  <c r="M120" i="17"/>
  <c r="K122" i="17"/>
  <c r="L122" i="17"/>
  <c r="M122" i="17"/>
  <c r="K123" i="17"/>
  <c r="L123" i="17"/>
  <c r="M123" i="17"/>
  <c r="K124" i="17"/>
  <c r="L124" i="17"/>
  <c r="M124" i="17"/>
  <c r="K125" i="17"/>
  <c r="L125" i="17"/>
  <c r="M125" i="17"/>
  <c r="K131" i="17"/>
  <c r="L131" i="17"/>
  <c r="M131" i="17"/>
  <c r="K132" i="17"/>
  <c r="L132" i="17"/>
  <c r="M132" i="17"/>
  <c r="K134" i="17"/>
  <c r="K135" i="17"/>
  <c r="L135" i="17"/>
  <c r="M135" i="17"/>
  <c r="K136" i="17"/>
  <c r="L136" i="17"/>
  <c r="M136" i="17"/>
  <c r="K137" i="17"/>
  <c r="L137" i="17"/>
  <c r="M137" i="17"/>
  <c r="K138" i="17"/>
  <c r="L138" i="17"/>
  <c r="M138" i="17"/>
  <c r="K139" i="17"/>
  <c r="L139" i="17"/>
  <c r="M139" i="17"/>
  <c r="K140" i="17"/>
  <c r="L140" i="17"/>
  <c r="M140" i="17"/>
  <c r="K143" i="17"/>
  <c r="L143" i="17"/>
  <c r="M143" i="17"/>
  <c r="K144" i="17"/>
  <c r="L144" i="17"/>
  <c r="M144" i="17"/>
  <c r="K146" i="17"/>
  <c r="K147" i="17"/>
  <c r="L147" i="17"/>
  <c r="M147" i="17"/>
  <c r="K148" i="17"/>
  <c r="L148" i="17"/>
  <c r="M148" i="17"/>
  <c r="K149" i="17"/>
  <c r="L149" i="17"/>
  <c r="M149" i="17"/>
  <c r="K152" i="17"/>
  <c r="L152" i="17"/>
  <c r="M152" i="17"/>
  <c r="K153" i="17"/>
  <c r="L153" i="17"/>
  <c r="M153" i="17"/>
  <c r="K154" i="17"/>
  <c r="K155" i="17"/>
  <c r="L155" i="17"/>
  <c r="M155" i="17"/>
  <c r="K156" i="17"/>
  <c r="L156" i="17"/>
  <c r="M156" i="17"/>
  <c r="K157" i="17"/>
  <c r="L157" i="17"/>
  <c r="M157" i="17"/>
  <c r="K158" i="17"/>
  <c r="L158" i="17"/>
  <c r="M158" i="17"/>
  <c r="K160" i="17"/>
  <c r="L160" i="17"/>
  <c r="M160" i="17"/>
  <c r="K161" i="17"/>
  <c r="L161" i="17"/>
  <c r="M161" i="17"/>
  <c r="P178" i="17"/>
  <c r="P154" i="17"/>
  <c r="P151" i="17"/>
  <c r="P146" i="17"/>
  <c r="P145" i="17" s="1"/>
  <c r="P142" i="17"/>
  <c r="P141" i="17" s="1"/>
  <c r="P134" i="17"/>
  <c r="P128" i="17"/>
  <c r="P127" i="17"/>
  <c r="P121" i="17"/>
  <c r="P118" i="17"/>
  <c r="P113" i="17"/>
  <c r="P106" i="17"/>
  <c r="P105" i="17" s="1"/>
  <c r="P101" i="17"/>
  <c r="P165" i="17" s="1"/>
  <c r="P168" i="17" s="1"/>
  <c r="P92" i="17"/>
  <c r="M92" i="17" s="1"/>
  <c r="P82" i="17"/>
  <c r="P77" i="17"/>
  <c r="P76" i="17" s="1"/>
  <c r="M76" i="17" s="1"/>
  <c r="P70" i="17"/>
  <c r="P66" i="17"/>
  <c r="P63" i="17" s="1"/>
  <c r="P55" i="17"/>
  <c r="P53" i="17" s="1"/>
  <c r="P46" i="17"/>
  <c r="P44" i="17" s="1"/>
  <c r="P34" i="17"/>
  <c r="P28" i="17"/>
  <c r="P26" i="17" s="1"/>
  <c r="P21" i="17"/>
  <c r="P15" i="17"/>
  <c r="O178" i="17"/>
  <c r="O154" i="17"/>
  <c r="O151" i="17"/>
  <c r="O146" i="17"/>
  <c r="O145" i="17" s="1"/>
  <c r="O141" i="17" s="1"/>
  <c r="O133" i="17" s="1"/>
  <c r="O142" i="17"/>
  <c r="O134" i="17"/>
  <c r="O128" i="17"/>
  <c r="O127" i="17"/>
  <c r="O121" i="17"/>
  <c r="O117" i="17" s="1"/>
  <c r="O118" i="17"/>
  <c r="O113" i="17"/>
  <c r="O106" i="17"/>
  <c r="O105" i="17" s="1"/>
  <c r="O101" i="17"/>
  <c r="O165" i="17" s="1"/>
  <c r="O168" i="17" s="1"/>
  <c r="O92" i="17"/>
  <c r="O82" i="17"/>
  <c r="O77" i="17"/>
  <c r="O76" i="17" s="1"/>
  <c r="O70" i="17"/>
  <c r="O66" i="17"/>
  <c r="O63" i="17" s="1"/>
  <c r="O55" i="17"/>
  <c r="O53" i="17" s="1"/>
  <c r="O46" i="17"/>
  <c r="O44" i="17" s="1"/>
  <c r="O34" i="17"/>
  <c r="O28" i="17"/>
  <c r="O26" i="17" s="1"/>
  <c r="O21" i="17"/>
  <c r="O15" i="17"/>
  <c r="N178" i="17"/>
  <c r="N154" i="17"/>
  <c r="N151" i="17"/>
  <c r="N146" i="17"/>
  <c r="N145" i="17" s="1"/>
  <c r="K145" i="17" s="1"/>
  <c r="N142" i="17"/>
  <c r="L142" i="17" s="1"/>
  <c r="N134" i="17"/>
  <c r="L134" i="17" s="1"/>
  <c r="N128" i="17"/>
  <c r="N127" i="17"/>
  <c r="N121" i="17"/>
  <c r="N129" i="17" s="1"/>
  <c r="K129" i="17" s="1"/>
  <c r="N118" i="17"/>
  <c r="L118" i="17" s="1"/>
  <c r="N113" i="17"/>
  <c r="N106" i="17"/>
  <c r="N105" i="17" s="1"/>
  <c r="K105" i="17" s="1"/>
  <c r="N101" i="17"/>
  <c r="N165" i="17" s="1"/>
  <c r="N92" i="17"/>
  <c r="K92" i="17" s="1"/>
  <c r="N82" i="17"/>
  <c r="N77" i="17"/>
  <c r="N76" i="17" s="1"/>
  <c r="K76" i="17" s="1"/>
  <c r="N70" i="17"/>
  <c r="K70" i="17" s="1"/>
  <c r="N66" i="17"/>
  <c r="N63" i="17" s="1"/>
  <c r="N55" i="17"/>
  <c r="L55" i="17" s="1"/>
  <c r="N46" i="17"/>
  <c r="N44" i="17" s="1"/>
  <c r="K44" i="17" s="1"/>
  <c r="N34" i="17"/>
  <c r="L34" i="17" s="1"/>
  <c r="N28" i="17"/>
  <c r="N21" i="17"/>
  <c r="K21" i="17" s="1"/>
  <c r="N15" i="17"/>
  <c r="Q16" i="17"/>
  <c r="Q17" i="17"/>
  <c r="Q18" i="17"/>
  <c r="Q19" i="17"/>
  <c r="Q20" i="17"/>
  <c r="Q22" i="17"/>
  <c r="Q23" i="17"/>
  <c r="Q24" i="17"/>
  <c r="Q25" i="17"/>
  <c r="Q27" i="17"/>
  <c r="Q29" i="17"/>
  <c r="Q30" i="17"/>
  <c r="Q31" i="17"/>
  <c r="Q32" i="17"/>
  <c r="Q33" i="17"/>
  <c r="Q35" i="17"/>
  <c r="Q36" i="17"/>
  <c r="Q37" i="17"/>
  <c r="Q38" i="17"/>
  <c r="Q39" i="17"/>
  <c r="Q40" i="17"/>
  <c r="Q45" i="17"/>
  <c r="Q47" i="17"/>
  <c r="Q48" i="17"/>
  <c r="Q49" i="17"/>
  <c r="Q50" i="17"/>
  <c r="Q51" i="17"/>
  <c r="Q52" i="17"/>
  <c r="Q54" i="17"/>
  <c r="Q56" i="17"/>
  <c r="Q57" i="17"/>
  <c r="Q58" i="17"/>
  <c r="Q60" i="17"/>
  <c r="Q61" i="17"/>
  <c r="Q62" i="17"/>
  <c r="Q64" i="17"/>
  <c r="Q65" i="17"/>
  <c r="Q67" i="17"/>
  <c r="Q68" i="17"/>
  <c r="Q69" i="17"/>
  <c r="Q71" i="17"/>
  <c r="Q72" i="17"/>
  <c r="Q73" i="17"/>
  <c r="Q74" i="17"/>
  <c r="Q75" i="17"/>
  <c r="Q78" i="17"/>
  <c r="Q79" i="17"/>
  <c r="Q81" i="17"/>
  <c r="Q83" i="17"/>
  <c r="Q84" i="17"/>
  <c r="Q85" i="17"/>
  <c r="Q86" i="17"/>
  <c r="Q87" i="17"/>
  <c r="Q88" i="17"/>
  <c r="Q89" i="17"/>
  <c r="Q90" i="17"/>
  <c r="Q91" i="17"/>
  <c r="Q93" i="17"/>
  <c r="Q94" i="17"/>
  <c r="Q95" i="17"/>
  <c r="Q96" i="17"/>
  <c r="Q97" i="17"/>
  <c r="Q98" i="17"/>
  <c r="Q102" i="17"/>
  <c r="Q103" i="17"/>
  <c r="Q104" i="17"/>
  <c r="Q107" i="17"/>
  <c r="Q108" i="17"/>
  <c r="Q109" i="17"/>
  <c r="Q110" i="17"/>
  <c r="Q111" i="17"/>
  <c r="Q112" i="17"/>
  <c r="Q114" i="17"/>
  <c r="Q115" i="17"/>
  <c r="Q116" i="17"/>
  <c r="Q119" i="17"/>
  <c r="Q120" i="17"/>
  <c r="Q122" i="17"/>
  <c r="Q123" i="17"/>
  <c r="Q124" i="17"/>
  <c r="Q125" i="17"/>
  <c r="Q131" i="17"/>
  <c r="Q132" i="17"/>
  <c r="Q135" i="17"/>
  <c r="Q136" i="17"/>
  <c r="Q137" i="17"/>
  <c r="Q138" i="17"/>
  <c r="Q139" i="17"/>
  <c r="Q140" i="17"/>
  <c r="Q143" i="17"/>
  <c r="Q144" i="17"/>
  <c r="Q147" i="17"/>
  <c r="Q148" i="17"/>
  <c r="Q149" i="17"/>
  <c r="Q152" i="17"/>
  <c r="Q153" i="17"/>
  <c r="Q155" i="17"/>
  <c r="Q156" i="17"/>
  <c r="Q157" i="17"/>
  <c r="Q158" i="17"/>
  <c r="Q160" i="17"/>
  <c r="Q161" i="17"/>
  <c r="Q162" i="17"/>
  <c r="Q163" i="17"/>
  <c r="Q171" i="17"/>
  <c r="Q172" i="17"/>
  <c r="Q173" i="17"/>
  <c r="Q174" i="17"/>
  <c r="Q175" i="17"/>
  <c r="Q176" i="17"/>
  <c r="Q177" i="17"/>
  <c r="Q179" i="17"/>
  <c r="Q180" i="17"/>
  <c r="Q181" i="17"/>
  <c r="Q182" i="17"/>
  <c r="Q183" i="17"/>
  <c r="Q184" i="17"/>
  <c r="F12" i="1"/>
  <c r="H13" i="1"/>
  <c r="D12" i="1"/>
  <c r="C12" i="1"/>
  <c r="K178" i="17"/>
  <c r="L178" i="17"/>
  <c r="M178" i="17"/>
  <c r="R128" i="17"/>
  <c r="S128" i="17" s="1"/>
  <c r="R127" i="17"/>
  <c r="S16" i="17"/>
  <c r="T16" i="17"/>
  <c r="S17" i="17"/>
  <c r="T17" i="17"/>
  <c r="S18" i="17"/>
  <c r="T18" i="17"/>
  <c r="S19" i="17"/>
  <c r="T19" i="17"/>
  <c r="S20" i="17"/>
  <c r="T20" i="17"/>
  <c r="S22" i="17"/>
  <c r="T22" i="17"/>
  <c r="S23" i="17"/>
  <c r="T23" i="17"/>
  <c r="S24" i="17"/>
  <c r="T24" i="17"/>
  <c r="S27" i="17"/>
  <c r="T27" i="17"/>
  <c r="S29" i="17"/>
  <c r="T29" i="17"/>
  <c r="S30" i="17"/>
  <c r="T30" i="17"/>
  <c r="S31" i="17"/>
  <c r="T31" i="17"/>
  <c r="S32" i="17"/>
  <c r="T32" i="17"/>
  <c r="S33" i="17"/>
  <c r="T33" i="17"/>
  <c r="S35" i="17"/>
  <c r="T35" i="17"/>
  <c r="S36" i="17"/>
  <c r="T36" i="17"/>
  <c r="S37" i="17"/>
  <c r="T37" i="17"/>
  <c r="S38" i="17"/>
  <c r="T38" i="17"/>
  <c r="S39" i="17"/>
  <c r="T39" i="17"/>
  <c r="S40" i="17"/>
  <c r="T40" i="17"/>
  <c r="S45" i="17"/>
  <c r="T45" i="17"/>
  <c r="S47" i="17"/>
  <c r="T47" i="17"/>
  <c r="S48" i="17"/>
  <c r="T48" i="17"/>
  <c r="S49" i="17"/>
  <c r="T49" i="17"/>
  <c r="S50" i="17"/>
  <c r="T50" i="17"/>
  <c r="S51" i="17"/>
  <c r="T51" i="17"/>
  <c r="S52" i="17"/>
  <c r="T52" i="17"/>
  <c r="S54" i="17"/>
  <c r="T54" i="17"/>
  <c r="S56" i="17"/>
  <c r="T56" i="17"/>
  <c r="S57" i="17"/>
  <c r="T57" i="17"/>
  <c r="S58" i="17"/>
  <c r="T58" i="17"/>
  <c r="S60" i="17"/>
  <c r="T60" i="17"/>
  <c r="S61" i="17"/>
  <c r="T61" i="17"/>
  <c r="S62" i="17"/>
  <c r="T62" i="17"/>
  <c r="S64" i="17"/>
  <c r="T64" i="17"/>
  <c r="S65" i="17"/>
  <c r="T65" i="17"/>
  <c r="S67" i="17"/>
  <c r="T67" i="17"/>
  <c r="S68" i="17"/>
  <c r="T68" i="17"/>
  <c r="S69" i="17"/>
  <c r="T69" i="17"/>
  <c r="S71" i="17"/>
  <c r="T71" i="17"/>
  <c r="S72" i="17"/>
  <c r="T72" i="17"/>
  <c r="S73" i="17"/>
  <c r="T73" i="17"/>
  <c r="S74" i="17"/>
  <c r="T74" i="17"/>
  <c r="S75" i="17"/>
  <c r="T75" i="17"/>
  <c r="S78" i="17"/>
  <c r="T78" i="17"/>
  <c r="S79" i="17"/>
  <c r="T79" i="17"/>
  <c r="S80" i="17"/>
  <c r="T80" i="17"/>
  <c r="S81" i="17"/>
  <c r="T81" i="17"/>
  <c r="S83" i="17"/>
  <c r="T83" i="17"/>
  <c r="S84" i="17"/>
  <c r="T84" i="17"/>
  <c r="S85" i="17"/>
  <c r="T85" i="17"/>
  <c r="S86" i="17"/>
  <c r="T86" i="17"/>
  <c r="S87" i="17"/>
  <c r="T87" i="17"/>
  <c r="S88" i="17"/>
  <c r="T88" i="17"/>
  <c r="S89" i="17"/>
  <c r="T89" i="17"/>
  <c r="S90" i="17"/>
  <c r="T90" i="17"/>
  <c r="S91" i="17"/>
  <c r="T91" i="17"/>
  <c r="S93" i="17"/>
  <c r="T93" i="17"/>
  <c r="S94" i="17"/>
  <c r="T94" i="17"/>
  <c r="S95" i="17"/>
  <c r="T95" i="17"/>
  <c r="S96" i="17"/>
  <c r="T96" i="17"/>
  <c r="S97" i="17"/>
  <c r="T97" i="17"/>
  <c r="S98" i="17"/>
  <c r="T98" i="17"/>
  <c r="S102" i="17"/>
  <c r="T102" i="17"/>
  <c r="S103" i="17"/>
  <c r="T103" i="17"/>
  <c r="S104" i="17"/>
  <c r="T104" i="17"/>
  <c r="S107" i="17"/>
  <c r="T107" i="17"/>
  <c r="S108" i="17"/>
  <c r="T108" i="17"/>
  <c r="S109" i="17"/>
  <c r="T109" i="17"/>
  <c r="S110" i="17"/>
  <c r="T110" i="17"/>
  <c r="S111" i="17"/>
  <c r="T111" i="17"/>
  <c r="S112" i="17"/>
  <c r="T112" i="17"/>
  <c r="S114" i="17"/>
  <c r="T114" i="17"/>
  <c r="S115" i="17"/>
  <c r="T115" i="17"/>
  <c r="S116" i="17"/>
  <c r="T116" i="17"/>
  <c r="S119" i="17"/>
  <c r="T119" i="17"/>
  <c r="S120" i="17"/>
  <c r="T120" i="17"/>
  <c r="S122" i="17"/>
  <c r="T122" i="17"/>
  <c r="S123" i="17"/>
  <c r="T123" i="17"/>
  <c r="S124" i="17"/>
  <c r="T124" i="17"/>
  <c r="S125" i="17"/>
  <c r="T125" i="17"/>
  <c r="S127" i="17"/>
  <c r="T127" i="17"/>
  <c r="T128" i="17"/>
  <c r="T129" i="17"/>
  <c r="S130" i="17"/>
  <c r="T130" i="17"/>
  <c r="S131" i="17"/>
  <c r="T131" i="17"/>
  <c r="S132" i="17"/>
  <c r="T132" i="17"/>
  <c r="S135" i="17"/>
  <c r="T135" i="17"/>
  <c r="S136" i="17"/>
  <c r="T136" i="17"/>
  <c r="S137" i="17"/>
  <c r="T137" i="17"/>
  <c r="S138" i="17"/>
  <c r="T138" i="17"/>
  <c r="S139" i="17"/>
  <c r="T139" i="17"/>
  <c r="S140" i="17"/>
  <c r="T140" i="17"/>
  <c r="S143" i="17"/>
  <c r="T143" i="17"/>
  <c r="S144" i="17"/>
  <c r="T144" i="17"/>
  <c r="S146" i="17"/>
  <c r="S147" i="17"/>
  <c r="T147" i="17"/>
  <c r="S148" i="17"/>
  <c r="T148" i="17"/>
  <c r="S149" i="17"/>
  <c r="T149" i="17"/>
  <c r="S152" i="17"/>
  <c r="T152" i="17"/>
  <c r="S153" i="17"/>
  <c r="T153" i="17"/>
  <c r="S155" i="17"/>
  <c r="T155" i="17"/>
  <c r="S156" i="17"/>
  <c r="T156" i="17"/>
  <c r="S157" i="17"/>
  <c r="T157" i="17"/>
  <c r="S158" i="17"/>
  <c r="T158" i="17"/>
  <c r="S160" i="17"/>
  <c r="T160" i="17"/>
  <c r="S161" i="17"/>
  <c r="T161" i="17"/>
  <c r="T162" i="17"/>
  <c r="S163" i="17"/>
  <c r="T163" i="17"/>
  <c r="S166" i="17"/>
  <c r="T166" i="17"/>
  <c r="S167" i="17"/>
  <c r="T167" i="17"/>
  <c r="S171" i="17"/>
  <c r="T171" i="17"/>
  <c r="S172" i="17"/>
  <c r="T172" i="17"/>
  <c r="S173" i="17"/>
  <c r="T173" i="17"/>
  <c r="S174" i="17"/>
  <c r="T174" i="17"/>
  <c r="S175" i="17"/>
  <c r="T175" i="17"/>
  <c r="S176" i="17"/>
  <c r="T176" i="17"/>
  <c r="S177" i="17"/>
  <c r="T177" i="17"/>
  <c r="S179" i="17"/>
  <c r="T179" i="17"/>
  <c r="S180" i="17"/>
  <c r="T180" i="17"/>
  <c r="S181" i="17"/>
  <c r="T181" i="17"/>
  <c r="S182" i="17"/>
  <c r="T182" i="17"/>
  <c r="S183" i="17"/>
  <c r="T183" i="17"/>
  <c r="S184" i="17"/>
  <c r="T184" i="17"/>
  <c r="G178" i="17"/>
  <c r="G154" i="17"/>
  <c r="T154" i="17" s="1"/>
  <c r="G151" i="17"/>
  <c r="G146" i="17"/>
  <c r="G145" i="17" s="1"/>
  <c r="G141" i="17" s="1"/>
  <c r="T141" i="17" s="1"/>
  <c r="G134" i="17"/>
  <c r="G126" i="17"/>
  <c r="G121" i="17"/>
  <c r="G118" i="17"/>
  <c r="G113" i="17"/>
  <c r="T113" i="17" s="1"/>
  <c r="G106" i="17"/>
  <c r="G101" i="17"/>
  <c r="T101" i="17" s="1"/>
  <c r="G92" i="17"/>
  <c r="G82" i="17"/>
  <c r="G77" i="17"/>
  <c r="G70" i="17"/>
  <c r="T70" i="17" s="1"/>
  <c r="G66" i="17"/>
  <c r="G63" i="17" s="1"/>
  <c r="G55" i="17"/>
  <c r="G46" i="17"/>
  <c r="G34" i="17"/>
  <c r="G28" i="17"/>
  <c r="G21" i="17"/>
  <c r="T21" i="17" s="1"/>
  <c r="G15" i="17"/>
  <c r="R178" i="17"/>
  <c r="Q178" i="17" s="1"/>
  <c r="R154" i="17"/>
  <c r="R151" i="17"/>
  <c r="R146" i="17"/>
  <c r="R142" i="17"/>
  <c r="Q142" i="17" s="1"/>
  <c r="R134" i="17"/>
  <c r="R121" i="17"/>
  <c r="R118" i="17"/>
  <c r="R113" i="17"/>
  <c r="R106" i="17"/>
  <c r="R105" i="17"/>
  <c r="H25" i="12" s="1"/>
  <c r="R101" i="17"/>
  <c r="R165" i="17" s="1"/>
  <c r="R168" i="17" s="1"/>
  <c r="R92" i="17"/>
  <c r="R82" i="17"/>
  <c r="R77" i="17"/>
  <c r="R76" i="17" s="1"/>
  <c r="R70" i="17"/>
  <c r="R66" i="17"/>
  <c r="R63" i="17" s="1"/>
  <c r="R55" i="17"/>
  <c r="R46" i="17"/>
  <c r="R44" i="17" s="1"/>
  <c r="R34" i="17"/>
  <c r="H16" i="12" s="1"/>
  <c r="R28" i="17"/>
  <c r="R26" i="17" s="1"/>
  <c r="R21" i="17"/>
  <c r="Q21" i="17" s="1"/>
  <c r="R15" i="17"/>
  <c r="J178" i="17"/>
  <c r="S178" i="17" s="1"/>
  <c r="J154" i="17"/>
  <c r="S154" i="17" s="1"/>
  <c r="J151" i="17"/>
  <c r="J150" i="17" s="1"/>
  <c r="G31" i="12" s="1"/>
  <c r="J146" i="17"/>
  <c r="J145" i="17" s="1"/>
  <c r="J142" i="17"/>
  <c r="S142" i="17" s="1"/>
  <c r="J134" i="17"/>
  <c r="J126" i="17"/>
  <c r="G29" i="12" s="1"/>
  <c r="J121" i="17"/>
  <c r="J118" i="17"/>
  <c r="J113" i="17"/>
  <c r="S113" i="17" s="1"/>
  <c r="J106" i="17"/>
  <c r="J101" i="17"/>
  <c r="J92" i="17"/>
  <c r="G21" i="12" s="1"/>
  <c r="J82" i="17"/>
  <c r="J77" i="17"/>
  <c r="J70" i="17"/>
  <c r="S70" i="17" s="1"/>
  <c r="J66" i="17"/>
  <c r="J63" i="17" s="1"/>
  <c r="J55" i="17"/>
  <c r="J53" i="17" s="1"/>
  <c r="J46" i="17"/>
  <c r="J44" i="17" s="1"/>
  <c r="J34" i="17"/>
  <c r="J28" i="17"/>
  <c r="J21" i="17"/>
  <c r="S21" i="17" s="1"/>
  <c r="J15" i="17"/>
  <c r="H77" i="17"/>
  <c r="H76" i="17" s="1"/>
  <c r="I77" i="17"/>
  <c r="I76" i="17" s="1"/>
  <c r="H28" i="17"/>
  <c r="H178" i="17"/>
  <c r="H154" i="17"/>
  <c r="H151" i="17"/>
  <c r="H146" i="17"/>
  <c r="H145" i="17" s="1"/>
  <c r="H142" i="17"/>
  <c r="H134" i="17"/>
  <c r="H126" i="17"/>
  <c r="H121" i="17"/>
  <c r="H118" i="17"/>
  <c r="H113" i="17"/>
  <c r="H106" i="17"/>
  <c r="H105" i="17" s="1"/>
  <c r="H101" i="17"/>
  <c r="H165" i="17" s="1"/>
  <c r="H168" i="17" s="1"/>
  <c r="H92" i="17"/>
  <c r="H82" i="17"/>
  <c r="H70" i="17"/>
  <c r="H66" i="17"/>
  <c r="H63" i="17" s="1"/>
  <c r="H55" i="17"/>
  <c r="H53" i="17" s="1"/>
  <c r="H46" i="17"/>
  <c r="H44" i="17" s="1"/>
  <c r="H34" i="17"/>
  <c r="H26" i="17"/>
  <c r="H21" i="17"/>
  <c r="H15" i="17"/>
  <c r="I178" i="17"/>
  <c r="I154" i="17"/>
  <c r="I151" i="17"/>
  <c r="I150" i="17" s="1"/>
  <c r="I146" i="17"/>
  <c r="I145" i="17" s="1"/>
  <c r="I142" i="17"/>
  <c r="I134" i="17"/>
  <c r="I126" i="17"/>
  <c r="I121" i="17"/>
  <c r="I118" i="17"/>
  <c r="I113" i="17"/>
  <c r="I106" i="17"/>
  <c r="I105" i="17" s="1"/>
  <c r="I101" i="17"/>
  <c r="I165" i="17" s="1"/>
  <c r="I168" i="17" s="1"/>
  <c r="I92" i="17"/>
  <c r="I82" i="17"/>
  <c r="I70" i="17"/>
  <c r="I66" i="17"/>
  <c r="I63" i="17" s="1"/>
  <c r="I55" i="17"/>
  <c r="I53" i="17" s="1"/>
  <c r="I46" i="17"/>
  <c r="I44" i="17"/>
  <c r="I15" i="17"/>
  <c r="I21" i="17"/>
  <c r="I28" i="17"/>
  <c r="I26" i="17" s="1"/>
  <c r="I34" i="17"/>
  <c r="G40" i="24"/>
  <c r="E14" i="1"/>
  <c r="E13" i="1"/>
  <c r="G19" i="24"/>
  <c r="F28" i="24"/>
  <c r="F27" i="24" s="1"/>
  <c r="S92" i="17" l="1"/>
  <c r="T178" i="17"/>
  <c r="K34" i="17"/>
  <c r="Q118" i="17"/>
  <c r="Q134" i="17"/>
  <c r="Q154" i="17"/>
  <c r="T92" i="17"/>
  <c r="T118" i="17"/>
  <c r="T126" i="17"/>
  <c r="Q127" i="17"/>
  <c r="Q101" i="17"/>
  <c r="M15" i="17"/>
  <c r="M63" i="17"/>
  <c r="M127" i="17"/>
  <c r="L154" i="17"/>
  <c r="O150" i="17"/>
  <c r="P117" i="17"/>
  <c r="P150" i="17"/>
  <c r="K142" i="17"/>
  <c r="L127" i="17"/>
  <c r="L63" i="17"/>
  <c r="K46" i="17"/>
  <c r="M44" i="17"/>
  <c r="E8" i="24"/>
  <c r="E18" i="24"/>
  <c r="S145" i="17"/>
  <c r="T145" i="17"/>
  <c r="R53" i="17"/>
  <c r="S53" i="17" s="1"/>
  <c r="Q55" i="17"/>
  <c r="Q82" i="17"/>
  <c r="L82" i="17"/>
  <c r="M82" i="17"/>
  <c r="N150" i="17"/>
  <c r="M151" i="17"/>
  <c r="K151" i="17"/>
  <c r="G16" i="12"/>
  <c r="S34" i="17"/>
  <c r="S77" i="17"/>
  <c r="J105" i="17"/>
  <c r="G25" i="12" s="1"/>
  <c r="S106" i="17"/>
  <c r="T34" i="17"/>
  <c r="T146" i="17"/>
  <c r="R145" i="17"/>
  <c r="Q146" i="17"/>
  <c r="G44" i="17"/>
  <c r="T44" i="17" s="1"/>
  <c r="T46" i="17"/>
  <c r="G105" i="17"/>
  <c r="T106" i="17"/>
  <c r="K113" i="17"/>
  <c r="L113" i="17"/>
  <c r="M113" i="17"/>
  <c r="T142" i="17"/>
  <c r="J141" i="17"/>
  <c r="R59" i="17"/>
  <c r="T82" i="17"/>
  <c r="T134" i="17"/>
  <c r="N26" i="17"/>
  <c r="K28" i="17"/>
  <c r="L28" i="17"/>
  <c r="L151" i="17"/>
  <c r="K82" i="17"/>
  <c r="H133" i="17"/>
  <c r="T15" i="17"/>
  <c r="G76" i="17"/>
  <c r="T77" i="17"/>
  <c r="T151" i="17"/>
  <c r="M55" i="17"/>
  <c r="N53" i="17"/>
  <c r="K55" i="17"/>
  <c r="K128" i="17"/>
  <c r="L128" i="17"/>
  <c r="S82" i="17"/>
  <c r="G53" i="17"/>
  <c r="T53" i="17" s="1"/>
  <c r="T55" i="17"/>
  <c r="H141" i="17"/>
  <c r="S28" i="17"/>
  <c r="J26" i="17"/>
  <c r="S26" i="17" s="1"/>
  <c r="J76" i="17"/>
  <c r="S76" i="17" s="1"/>
  <c r="J165" i="17"/>
  <c r="J168" i="17" s="1"/>
  <c r="G24" i="12"/>
  <c r="J117" i="17"/>
  <c r="G28" i="12" s="1"/>
  <c r="S121" i="17"/>
  <c r="T121" i="17"/>
  <c r="S66" i="17"/>
  <c r="Q113" i="17"/>
  <c r="S134" i="17"/>
  <c r="G26" i="17"/>
  <c r="T26" i="17" s="1"/>
  <c r="T28" i="17"/>
  <c r="T63" i="17"/>
  <c r="T66" i="17"/>
  <c r="E12" i="1"/>
  <c r="M128" i="17"/>
  <c r="M28" i="17"/>
  <c r="M145" i="17"/>
  <c r="K127" i="17"/>
  <c r="M121" i="17"/>
  <c r="M105" i="17"/>
  <c r="M101" i="17"/>
  <c r="M165" i="17" s="1"/>
  <c r="M168" i="17" s="1"/>
  <c r="L92" i="17"/>
  <c r="M77" i="17"/>
  <c r="L76" i="17"/>
  <c r="K63" i="17"/>
  <c r="L44" i="17"/>
  <c r="M21" i="17"/>
  <c r="K15" i="17"/>
  <c r="R129" i="17"/>
  <c r="Q70" i="17"/>
  <c r="M154" i="17"/>
  <c r="M146" i="17"/>
  <c r="L145" i="17"/>
  <c r="M142" i="17"/>
  <c r="M134" i="17"/>
  <c r="L121" i="17"/>
  <c r="M118" i="17"/>
  <c r="M106" i="17"/>
  <c r="L105" i="17"/>
  <c r="L101" i="17"/>
  <c r="L165" i="17" s="1"/>
  <c r="L168" i="17" s="1"/>
  <c r="L77" i="17"/>
  <c r="M70" i="17"/>
  <c r="M66" i="17"/>
  <c r="M46" i="17"/>
  <c r="M34" i="17"/>
  <c r="L21" i="17"/>
  <c r="S15" i="17"/>
  <c r="S168" i="17"/>
  <c r="R117" i="17"/>
  <c r="H28" i="12" s="1"/>
  <c r="R130" i="17"/>
  <c r="O100" i="17"/>
  <c r="O164" i="17" s="1"/>
  <c r="O169" i="17" s="1"/>
  <c r="L146" i="17"/>
  <c r="K121" i="17"/>
  <c r="L106" i="17"/>
  <c r="K101" i="17"/>
  <c r="K165" i="17" s="1"/>
  <c r="K168" i="17" s="1"/>
  <c r="K77" i="17"/>
  <c r="L70" i="17"/>
  <c r="L66" i="17"/>
  <c r="L46" i="17"/>
  <c r="Q151" i="17"/>
  <c r="P133" i="17"/>
  <c r="N117" i="17"/>
  <c r="Q117" i="17" s="1"/>
  <c r="P100" i="17"/>
  <c r="P164" i="17" s="1"/>
  <c r="P169" i="17" s="1"/>
  <c r="Q128" i="17"/>
  <c r="Q92" i="17"/>
  <c r="Q77" i="17"/>
  <c r="O59" i="17"/>
  <c r="O43" i="17" s="1"/>
  <c r="P59" i="17"/>
  <c r="P43" i="17" s="1"/>
  <c r="Q63" i="17"/>
  <c r="N59" i="17"/>
  <c r="Q66" i="17"/>
  <c r="Q53" i="17"/>
  <c r="Q46" i="17"/>
  <c r="Q26" i="17"/>
  <c r="Q28" i="17"/>
  <c r="P14" i="17"/>
  <c r="P13" i="17" s="1"/>
  <c r="O14" i="17"/>
  <c r="O13" i="17" s="1"/>
  <c r="N14" i="17"/>
  <c r="P130" i="17"/>
  <c r="P129" i="17"/>
  <c r="Q76" i="17"/>
  <c r="Q121" i="17"/>
  <c r="O130" i="17"/>
  <c r="O129" i="17"/>
  <c r="M129" i="17" s="1"/>
  <c r="Q15" i="17"/>
  <c r="Q34" i="17"/>
  <c r="Q105" i="17"/>
  <c r="N100" i="17"/>
  <c r="Q145" i="17"/>
  <c r="N141" i="17"/>
  <c r="N168" i="17"/>
  <c r="Q168" i="17" s="1"/>
  <c r="Q165" i="17"/>
  <c r="Q106" i="17"/>
  <c r="N130" i="17"/>
  <c r="Q44" i="17"/>
  <c r="R150" i="17"/>
  <c r="S150" i="17" s="1"/>
  <c r="S151" i="17"/>
  <c r="S117" i="17"/>
  <c r="S118" i="17"/>
  <c r="H24" i="12"/>
  <c r="R100" i="17"/>
  <c r="R164" i="17" s="1"/>
  <c r="S101" i="17"/>
  <c r="H23" i="12"/>
  <c r="S165" i="17"/>
  <c r="H21" i="12"/>
  <c r="S63" i="17"/>
  <c r="S55" i="17"/>
  <c r="S46" i="17"/>
  <c r="S44" i="17"/>
  <c r="G150" i="17"/>
  <c r="T150" i="17" s="1"/>
  <c r="G133" i="17"/>
  <c r="G117" i="17"/>
  <c r="T117" i="17" s="1"/>
  <c r="G59" i="17"/>
  <c r="G14" i="17"/>
  <c r="G100" i="17"/>
  <c r="G13" i="17"/>
  <c r="G165" i="17"/>
  <c r="R14" i="17"/>
  <c r="R141" i="17"/>
  <c r="H31" i="12"/>
  <c r="J14" i="17"/>
  <c r="G13" i="12" s="1"/>
  <c r="G64" i="12" s="1"/>
  <c r="H150" i="17"/>
  <c r="H117" i="17"/>
  <c r="I100" i="17"/>
  <c r="I164" i="17" s="1"/>
  <c r="I169" i="17" s="1"/>
  <c r="H59" i="17"/>
  <c r="H43" i="17" s="1"/>
  <c r="H14" i="17"/>
  <c r="H100" i="17"/>
  <c r="I141" i="17"/>
  <c r="I133" i="17" s="1"/>
  <c r="I117" i="17"/>
  <c r="I59" i="17"/>
  <c r="I43" i="17" s="1"/>
  <c r="I14" i="17"/>
  <c r="I170" i="17" s="1"/>
  <c r="F13" i="24"/>
  <c r="T14" i="17" l="1"/>
  <c r="L129" i="17"/>
  <c r="J59" i="17"/>
  <c r="S59" i="17" s="1"/>
  <c r="G168" i="17"/>
  <c r="T168" i="17" s="1"/>
  <c r="T165" i="17"/>
  <c r="S105" i="17"/>
  <c r="Q141" i="17"/>
  <c r="K141" i="17"/>
  <c r="L141" i="17"/>
  <c r="M141" i="17"/>
  <c r="N170" i="17"/>
  <c r="L14" i="17"/>
  <c r="L170" i="17" s="1"/>
  <c r="M14" i="17"/>
  <c r="M170" i="17" s="1"/>
  <c r="K14" i="17"/>
  <c r="K170" i="17" s="1"/>
  <c r="N43" i="17"/>
  <c r="M59" i="17"/>
  <c r="K59" i="17"/>
  <c r="L59" i="17"/>
  <c r="K117" i="17"/>
  <c r="L117" i="17"/>
  <c r="M117" i="17"/>
  <c r="R126" i="17"/>
  <c r="S129" i="17"/>
  <c r="T105" i="17"/>
  <c r="G12" i="12"/>
  <c r="G170" i="17"/>
  <c r="L26" i="17"/>
  <c r="M26" i="17"/>
  <c r="K26" i="17"/>
  <c r="J133" i="17"/>
  <c r="G30" i="12" s="1"/>
  <c r="S141" i="17"/>
  <c r="K100" i="17"/>
  <c r="K164" i="17" s="1"/>
  <c r="K169" i="17" s="1"/>
  <c r="L100" i="17"/>
  <c r="L164" i="17" s="1"/>
  <c r="L169" i="17" s="1"/>
  <c r="M100" i="17"/>
  <c r="M164" i="17" s="1"/>
  <c r="M169" i="17" s="1"/>
  <c r="I13" i="17"/>
  <c r="J100" i="17"/>
  <c r="J164" i="17" s="1"/>
  <c r="S14" i="17"/>
  <c r="R43" i="17"/>
  <c r="N126" i="17"/>
  <c r="N99" i="17" s="1"/>
  <c r="L130" i="17"/>
  <c r="M130" i="17"/>
  <c r="K130" i="17"/>
  <c r="N13" i="17"/>
  <c r="O170" i="17"/>
  <c r="P170" i="17"/>
  <c r="Q150" i="17"/>
  <c r="G23" i="12"/>
  <c r="G63" i="12"/>
  <c r="K53" i="17"/>
  <c r="L53" i="17"/>
  <c r="M53" i="17"/>
  <c r="T76" i="17"/>
  <c r="L150" i="17"/>
  <c r="M150" i="17"/>
  <c r="K150" i="17"/>
  <c r="Q129" i="17"/>
  <c r="Q59" i="17"/>
  <c r="Q14" i="17"/>
  <c r="P126" i="17"/>
  <c r="P99" i="17" s="1"/>
  <c r="P42" i="17" s="1"/>
  <c r="P41" i="17" s="1"/>
  <c r="P159" i="17" s="1"/>
  <c r="Q130" i="17"/>
  <c r="O126" i="17"/>
  <c r="O99" i="17" s="1"/>
  <c r="O42" i="17" s="1"/>
  <c r="O41" i="17" s="1"/>
  <c r="O159" i="17" s="1"/>
  <c r="N133" i="17"/>
  <c r="Q100" i="17"/>
  <c r="N164" i="17"/>
  <c r="R169" i="17"/>
  <c r="R99" i="17"/>
  <c r="G43" i="17"/>
  <c r="G99" i="17"/>
  <c r="G164" i="17"/>
  <c r="H13" i="12"/>
  <c r="H12" i="12" s="1"/>
  <c r="R170" i="17"/>
  <c r="R13" i="17"/>
  <c r="R133" i="17"/>
  <c r="S133" i="17" s="1"/>
  <c r="J13" i="17"/>
  <c r="T13" i="17" s="1"/>
  <c r="J170" i="17"/>
  <c r="I99" i="17"/>
  <c r="H170" i="17"/>
  <c r="H13" i="17"/>
  <c r="H164" i="17"/>
  <c r="H169" i="17" s="1"/>
  <c r="H99" i="17"/>
  <c r="H42" i="17" s="1"/>
  <c r="H41" i="17" s="1"/>
  <c r="J99" i="17" l="1"/>
  <c r="S99" i="17" s="1"/>
  <c r="S100" i="17"/>
  <c r="J169" i="17"/>
  <c r="S164" i="17"/>
  <c r="M99" i="17"/>
  <c r="K99" i="17"/>
  <c r="L99" i="17"/>
  <c r="G169" i="17"/>
  <c r="T169" i="17" s="1"/>
  <c r="T164" i="17"/>
  <c r="Q133" i="17"/>
  <c r="K133" i="17"/>
  <c r="L133" i="17"/>
  <c r="M133" i="17"/>
  <c r="T100" i="17"/>
  <c r="T59" i="17"/>
  <c r="K13" i="17"/>
  <c r="M13" i="17"/>
  <c r="L13" i="17"/>
  <c r="S170" i="17"/>
  <c r="Q170" i="17"/>
  <c r="T170" i="17"/>
  <c r="H29" i="12"/>
  <c r="S126" i="17"/>
  <c r="S13" i="17"/>
  <c r="G62" i="12"/>
  <c r="G22" i="12"/>
  <c r="L126" i="17"/>
  <c r="M126" i="17"/>
  <c r="K126" i="17"/>
  <c r="M43" i="17"/>
  <c r="K43" i="17"/>
  <c r="L43" i="17"/>
  <c r="Q43" i="17"/>
  <c r="J43" i="17"/>
  <c r="G20" i="12" s="1"/>
  <c r="H20" i="12"/>
  <c r="S169" i="17"/>
  <c r="Q13" i="17"/>
  <c r="T133" i="17"/>
  <c r="I42" i="17"/>
  <c r="I41" i="17" s="1"/>
  <c r="I159" i="17" s="1"/>
  <c r="I162" i="17" s="1"/>
  <c r="Q126" i="17"/>
  <c r="N169" i="17"/>
  <c r="Q169" i="17" s="1"/>
  <c r="Q164" i="17"/>
  <c r="Q99" i="17"/>
  <c r="N42" i="17"/>
  <c r="G42" i="17"/>
  <c r="H30" i="12"/>
  <c r="R42" i="17"/>
  <c r="H159" i="17"/>
  <c r="T43" i="17" l="1"/>
  <c r="J42" i="17"/>
  <c r="S42" i="17" s="1"/>
  <c r="G19" i="12"/>
  <c r="G18" i="12" s="1"/>
  <c r="S43" i="17"/>
  <c r="T99" i="17"/>
  <c r="T42" i="17"/>
  <c r="I29" i="12"/>
  <c r="H22" i="12"/>
  <c r="L42" i="17"/>
  <c r="M42" i="17"/>
  <c r="K42" i="17"/>
  <c r="N41" i="17"/>
  <c r="Q42" i="17"/>
  <c r="R41" i="17"/>
  <c r="G41" i="17"/>
  <c r="I30" i="12"/>
  <c r="H19" i="12"/>
  <c r="H18" i="12" s="1"/>
  <c r="H33" i="12" s="1"/>
  <c r="H62" i="12"/>
  <c r="L68" i="12"/>
  <c r="M68" i="12"/>
  <c r="L61" i="12"/>
  <c r="M61" i="12"/>
  <c r="M60" i="12"/>
  <c r="L60" i="12"/>
  <c r="I67" i="12"/>
  <c r="I68" i="12"/>
  <c r="H64" i="12"/>
  <c r="E19" i="16"/>
  <c r="E15" i="16"/>
  <c r="J30" i="12"/>
  <c r="L30" i="12" s="1"/>
  <c r="K30" i="12"/>
  <c r="J41" i="17" l="1"/>
  <c r="G66" i="12"/>
  <c r="G33" i="12"/>
  <c r="G35" i="12" s="1"/>
  <c r="G159" i="17"/>
  <c r="T159" i="17" s="1"/>
  <c r="T41" i="17"/>
  <c r="K41" i="17"/>
  <c r="L41" i="17"/>
  <c r="M41" i="17"/>
  <c r="Q41" i="17"/>
  <c r="N159" i="17"/>
  <c r="S41" i="17"/>
  <c r="R159" i="17"/>
  <c r="J159" i="17"/>
  <c r="M30" i="12"/>
  <c r="E20" i="16"/>
  <c r="G43" i="12" l="1"/>
  <c r="G45" i="12" s="1"/>
  <c r="Q159" i="17"/>
  <c r="L159" i="17"/>
  <c r="M159" i="17"/>
  <c r="S162" i="17"/>
  <c r="S159" i="17"/>
  <c r="I28" i="24"/>
  <c r="G28" i="24"/>
  <c r="G27" i="24" s="1"/>
  <c r="F19" i="24"/>
  <c r="F18" i="24" s="1"/>
  <c r="I13" i="24"/>
  <c r="H13" i="24"/>
  <c r="G13" i="24"/>
  <c r="I9" i="24"/>
  <c r="H9" i="24"/>
  <c r="G9" i="24"/>
  <c r="G47" i="12" l="1"/>
  <c r="G58" i="12"/>
  <c r="I27" i="24"/>
  <c r="I18" i="24" s="1"/>
  <c r="K58" i="12" s="1"/>
  <c r="G18" i="24"/>
  <c r="H58" i="12" s="1"/>
  <c r="H28" i="24"/>
  <c r="F8" i="24"/>
  <c r="G12" i="1"/>
  <c r="H12" i="1" s="1"/>
  <c r="G17" i="24" l="1"/>
  <c r="G16" i="24" s="1"/>
  <c r="G8" i="24" s="1"/>
  <c r="G55" i="12"/>
  <c r="H27" i="24"/>
  <c r="H18" i="24" s="1"/>
  <c r="J58" i="12" s="1"/>
  <c r="M58" i="12" s="1"/>
  <c r="I58" i="12"/>
  <c r="H14" i="1"/>
  <c r="H19" i="16"/>
  <c r="I19" i="16"/>
  <c r="J19" i="16"/>
  <c r="K19" i="16"/>
  <c r="H15" i="16"/>
  <c r="I15" i="16"/>
  <c r="I20" i="16" s="1"/>
  <c r="J15" i="16"/>
  <c r="J20" i="16" s="1"/>
  <c r="K15" i="16"/>
  <c r="K20" i="16" s="1"/>
  <c r="G19" i="16"/>
  <c r="G15" i="16"/>
  <c r="H63" i="12"/>
  <c r="K34" i="12"/>
  <c r="M34" i="12" s="1"/>
  <c r="J34" i="12"/>
  <c r="L34" i="12" s="1"/>
  <c r="K33" i="12"/>
  <c r="J33" i="12"/>
  <c r="K31" i="12"/>
  <c r="J31" i="12"/>
  <c r="L31" i="12" s="1"/>
  <c r="K29" i="12"/>
  <c r="J29" i="12"/>
  <c r="L29" i="12" s="1"/>
  <c r="K28" i="12"/>
  <c r="J28" i="12"/>
  <c r="L28" i="12" s="1"/>
  <c r="K25" i="12"/>
  <c r="J25" i="12"/>
  <c r="L25" i="12" s="1"/>
  <c r="K24" i="12"/>
  <c r="K63" i="12" s="1"/>
  <c r="J24" i="12"/>
  <c r="J63" i="12" s="1"/>
  <c r="K23" i="12"/>
  <c r="K62" i="12" s="1"/>
  <c r="J23" i="12"/>
  <c r="J62" i="12" s="1"/>
  <c r="L62" i="12" s="1"/>
  <c r="K22" i="12"/>
  <c r="J22" i="12"/>
  <c r="L22" i="12" s="1"/>
  <c r="K21" i="12"/>
  <c r="J21" i="12"/>
  <c r="L21" i="12" s="1"/>
  <c r="K20" i="12"/>
  <c r="J20" i="12"/>
  <c r="L20" i="12" s="1"/>
  <c r="K19" i="12"/>
  <c r="J19" i="12"/>
  <c r="L19" i="12" s="1"/>
  <c r="K18" i="12"/>
  <c r="J18" i="12"/>
  <c r="K16" i="12"/>
  <c r="J16" i="12"/>
  <c r="L16" i="12" s="1"/>
  <c r="K14" i="12"/>
  <c r="J14" i="12"/>
  <c r="K13" i="12"/>
  <c r="K64" i="12" s="1"/>
  <c r="J13" i="12"/>
  <c r="J64" i="12" s="1"/>
  <c r="L64" i="12" s="1"/>
  <c r="I64" i="12"/>
  <c r="I62" i="12"/>
  <c r="I61" i="12"/>
  <c r="I60" i="12"/>
  <c r="H35" i="12"/>
  <c r="I34" i="12"/>
  <c r="I33" i="12"/>
  <c r="I19" i="12"/>
  <c r="I13" i="12"/>
  <c r="I16" i="12"/>
  <c r="I18" i="12"/>
  <c r="I20" i="12"/>
  <c r="I21" i="12"/>
  <c r="I22" i="12"/>
  <c r="I23" i="12"/>
  <c r="I24" i="12"/>
  <c r="I25" i="12"/>
  <c r="I28" i="12"/>
  <c r="I31" i="12"/>
  <c r="K12" i="12"/>
  <c r="H42" i="12" l="1"/>
  <c r="H43" i="12"/>
  <c r="H47" i="12" s="1"/>
  <c r="I47" i="12" s="1"/>
  <c r="L58" i="12"/>
  <c r="H55" i="12"/>
  <c r="I55" i="12" s="1"/>
  <c r="H17" i="24"/>
  <c r="H16" i="24" s="1"/>
  <c r="H8" i="24" s="1"/>
  <c r="I17" i="24" s="1"/>
  <c r="I16" i="24" s="1"/>
  <c r="I8" i="24" s="1"/>
  <c r="K55" i="12" s="1"/>
  <c r="M20" i="12"/>
  <c r="M28" i="12"/>
  <c r="L63" i="12"/>
  <c r="M31" i="12"/>
  <c r="M29" i="12"/>
  <c r="M25" i="12"/>
  <c r="M63" i="12"/>
  <c r="M62" i="12"/>
  <c r="M22" i="12"/>
  <c r="M21" i="12"/>
  <c r="M19" i="12"/>
  <c r="M16" i="12"/>
  <c r="K66" i="12"/>
  <c r="M64" i="12"/>
  <c r="G20" i="16"/>
  <c r="J35" i="12"/>
  <c r="K35" i="12"/>
  <c r="H20" i="16"/>
  <c r="I35" i="12"/>
  <c r="I63" i="12"/>
  <c r="I12" i="12"/>
  <c r="J12" i="12"/>
  <c r="L12" i="12" s="1"/>
  <c r="L13" i="12"/>
  <c r="M13" i="12"/>
  <c r="L18" i="12"/>
  <c r="M18" i="12"/>
  <c r="L23" i="12"/>
  <c r="M23" i="12"/>
  <c r="L24" i="12"/>
  <c r="M24" i="12"/>
  <c r="L33" i="12"/>
  <c r="M33" i="12"/>
  <c r="H66" i="12"/>
  <c r="I66" i="12" s="1"/>
  <c r="J42" i="12" l="1"/>
  <c r="L42" i="12" s="1"/>
  <c r="J43" i="12"/>
  <c r="J55" i="12"/>
  <c r="L55" i="12" s="1"/>
  <c r="H45" i="12"/>
  <c r="I45" i="12" s="1"/>
  <c r="I43" i="12"/>
  <c r="K42" i="12"/>
  <c r="M42" i="12" s="1"/>
  <c r="K43" i="12"/>
  <c r="L35" i="12"/>
  <c r="M35" i="12"/>
  <c r="J66" i="12"/>
  <c r="M12" i="12"/>
  <c r="L43" i="12" l="1"/>
  <c r="J45" i="12"/>
  <c r="M43" i="12"/>
  <c r="K45" i="12"/>
  <c r="M55" i="12"/>
  <c r="L66" i="12"/>
  <c r="M66" i="12"/>
  <c r="M45" i="12" l="1"/>
  <c r="K47" i="12"/>
  <c r="L45" i="12"/>
  <c r="J47" i="12"/>
  <c r="L47" i="12" s="1"/>
  <c r="M47" i="12" l="1"/>
</calcChain>
</file>

<file path=xl/sharedStrings.xml><?xml version="1.0" encoding="utf-8"?>
<sst xmlns="http://schemas.openxmlformats.org/spreadsheetml/2006/main" count="558" uniqueCount="411">
  <si>
    <t>Aprobat</t>
  </si>
  <si>
    <t>Realizat</t>
  </si>
  <si>
    <t xml:space="preserve">Nr </t>
  </si>
  <si>
    <t>Crt</t>
  </si>
  <si>
    <t xml:space="preserve">INDICATORI </t>
  </si>
  <si>
    <t>Mii lei</t>
  </si>
  <si>
    <t>%</t>
  </si>
  <si>
    <t>Venituri extraordinare</t>
  </si>
  <si>
    <t>Cheltuieli de exploatare, din care:</t>
  </si>
  <si>
    <t>Cheltuieli extraordinare</t>
  </si>
  <si>
    <t>REZULTATUL BRUT (profit/pierdere)</t>
  </si>
  <si>
    <t>VENITURI DIN FONDURI EUROPENE</t>
  </si>
  <si>
    <t>SURSE DE FINANŢARE A INVESTIŢIILOR, din care:</t>
  </si>
  <si>
    <t>Alocaţii de la buget</t>
  </si>
  <si>
    <t>DATE DE FUNDAMENTARE</t>
  </si>
  <si>
    <t>Nr.mediu de salariaţi total</t>
  </si>
  <si>
    <t>II</t>
  </si>
  <si>
    <t>c1</t>
  </si>
  <si>
    <t>c2</t>
  </si>
  <si>
    <t>III</t>
  </si>
  <si>
    <t>IV</t>
  </si>
  <si>
    <t>V</t>
  </si>
  <si>
    <t>VI</t>
  </si>
  <si>
    <t>VII</t>
  </si>
  <si>
    <t>VIII</t>
  </si>
  <si>
    <t>IX</t>
  </si>
  <si>
    <t>I.</t>
  </si>
  <si>
    <t>a)</t>
  </si>
  <si>
    <t>b)</t>
  </si>
  <si>
    <t>din vânzarea mărfurilor</t>
  </si>
  <si>
    <t>c)</t>
  </si>
  <si>
    <t>transferuri, cf.  prevederilor    legale  în  vigoare</t>
  </si>
  <si>
    <t>d)</t>
  </si>
  <si>
    <t>e)</t>
  </si>
  <si>
    <t>din imobilizări financiare</t>
  </si>
  <si>
    <t>din dobânzi</t>
  </si>
  <si>
    <t>alte venituri financiare</t>
  </si>
  <si>
    <t xml:space="preserve"> cheltuieli materiale</t>
  </si>
  <si>
    <t>cheltuieli privind mărfurile</t>
  </si>
  <si>
    <t>f)</t>
  </si>
  <si>
    <t>g)</t>
  </si>
  <si>
    <t>ch. cu amortizarea imobilizărilor corporale şi necorporale</t>
  </si>
  <si>
    <t>h)</t>
  </si>
  <si>
    <t>i)</t>
  </si>
  <si>
    <t>alte cheltuieli financiare</t>
  </si>
  <si>
    <t>cheltuieli cu reclama si publicitate</t>
  </si>
  <si>
    <t>alte cheltuieli</t>
  </si>
  <si>
    <t>mii lei</t>
  </si>
  <si>
    <t>INDICATORI</t>
  </si>
  <si>
    <t>Valoare</t>
  </si>
  <si>
    <t>I</t>
  </si>
  <si>
    <t>Surse proprii, din care:</t>
  </si>
  <si>
    <t>Credite bancare, din care:</t>
  </si>
  <si>
    <t>CHELTUIELI PENTRU INVESTIŢII, din care:</t>
  </si>
  <si>
    <t>Investiţii în curs, din care:</t>
  </si>
  <si>
    <t xml:space="preserve">   - (denumire obiectiv)</t>
  </si>
  <si>
    <t>Investiţii noi, din care:</t>
  </si>
  <si>
    <t>Rambursări de rate aferente creditelor pentru investiţii, din care:</t>
  </si>
  <si>
    <t>Dotări (alte achiziţii de imobilizări corporale)</t>
  </si>
  <si>
    <t>Nr. rd.</t>
  </si>
  <si>
    <t xml:space="preserve"> Aprobat</t>
  </si>
  <si>
    <t>Rezerve legale</t>
  </si>
  <si>
    <t>Alte rezerve reprezentând facilităţi fiscale prevăzute de lege</t>
  </si>
  <si>
    <t>Acoperirea pierderilor contabile din anii precedenţi</t>
  </si>
  <si>
    <t>Alte repartizări prevăzute de lege</t>
  </si>
  <si>
    <t>X</t>
  </si>
  <si>
    <t>Anexa nr.5</t>
  </si>
  <si>
    <t>din vânzarea produselor</t>
  </si>
  <si>
    <t>din servicii prestate</t>
  </si>
  <si>
    <t>din redevenţe şi chirii</t>
  </si>
  <si>
    <t>alte venituri</t>
  </si>
  <si>
    <t>din investiţii financiare</t>
  </si>
  <si>
    <t>din diferenţe de curs</t>
  </si>
  <si>
    <t>A1</t>
  </si>
  <si>
    <t>cheltuieli cu materiile prime</t>
  </si>
  <si>
    <t>b1)</t>
  </si>
  <si>
    <t>cheltuieli cu piesele de schimb</t>
  </si>
  <si>
    <t>b2)</t>
  </si>
  <si>
    <t>cheltuieli cu combustibilii</t>
  </si>
  <si>
    <t>A2</t>
  </si>
  <si>
    <t>cheltuieli cu întreţinerea şi reparaţiile</t>
  </si>
  <si>
    <t xml:space="preserve">b) </t>
  </si>
  <si>
    <t xml:space="preserve"> - către operatori cu capital integral/majoritar de stat</t>
  </si>
  <si>
    <t xml:space="preserve"> - către operatori cu capital privat</t>
  </si>
  <si>
    <t>prime de asigurare</t>
  </si>
  <si>
    <t>cheltuieli privind consultanţa juridică</t>
  </si>
  <si>
    <t>cheltuieli de asigurare şi pază</t>
  </si>
  <si>
    <t>j)</t>
  </si>
  <si>
    <t>cheltuieli cu pregătirea profesională</t>
  </si>
  <si>
    <t>cheltuieli cu reevaluarea imobilizărilor corporale şi necorporale, din care:</t>
  </si>
  <si>
    <t xml:space="preserve">              -interna</t>
  </si>
  <si>
    <t xml:space="preserve">              -externa</t>
  </si>
  <si>
    <t>a) cheltuieli sociale prevăzute la art. 21 din Legea nr. 571/2003 privind Codul fiscal, cu modificările şi completările ulterioare, din care:</t>
  </si>
  <si>
    <t>b) tichete de masă;</t>
  </si>
  <si>
    <t>c) tichete de vacanţă;</t>
  </si>
  <si>
    <t>a) ch. cu plăţile compensatorii   aferente disponibilizărilor de personal</t>
  </si>
  <si>
    <t>b) ch. cu drepturile  salariale cuvenite în baza unor hotărâri judecătoreşti</t>
  </si>
  <si>
    <t xml:space="preserve">     - către bugetul general consolidat</t>
  </si>
  <si>
    <t xml:space="preserve">     - către alţi creditori</t>
  </si>
  <si>
    <t>cheltuieli privind activele imobilizate</t>
  </si>
  <si>
    <t>ch.de sponsorizare a cluburilor sportive</t>
  </si>
  <si>
    <t>ch. de sponsorizare a unităţilor de cult</t>
  </si>
  <si>
    <t xml:space="preserve">ch. privind acordarea ajutoarelor umanitare si sociale </t>
  </si>
  <si>
    <t>alte cheltuieli cu sponsorizarea</t>
  </si>
  <si>
    <t>ch. cu taxa pt.activitatea de exploatare  a resurselor minerale</t>
  </si>
  <si>
    <t>ch. cu redevenţa pentru  concesionarea  bunurilor publice şi resursele minerale</t>
  </si>
  <si>
    <t>ch. cu taxa de licenţă</t>
  </si>
  <si>
    <t>ch. cu taxa de mediu</t>
  </si>
  <si>
    <t xml:space="preserve"> </t>
  </si>
  <si>
    <t>Nr. de personal prognozat la finele anului</t>
  </si>
  <si>
    <t xml:space="preserve"> CONDUCĂTORUL UNITĂŢII, </t>
  </si>
  <si>
    <t xml:space="preserve"> CONDUCĂTORUL COMPARTIMENTULUI         FINANCIAR-CONTABIL</t>
  </si>
  <si>
    <t>FINANCIAR CONTABIL</t>
  </si>
  <si>
    <t>Anexa nr.2</t>
  </si>
  <si>
    <t xml:space="preserve">%       </t>
  </si>
  <si>
    <t>6=5/4</t>
  </si>
  <si>
    <t>Venituri financiare</t>
  </si>
  <si>
    <t>Cheltuieli financiare</t>
  </si>
  <si>
    <t>IMPOZIT PE PROFIT</t>
  </si>
  <si>
    <t>PROFITUL CONTABIL RĂMAS DUPĂ DEDUCEREA IMPOZITULUI PE PROFIT, din care:</t>
  </si>
  <si>
    <t xml:space="preserve">Minimim 50% vărsăminte la bugetul de stat sau local în cazul regiilor autonome, ori dividende cuvenite actionarilor, în cazul societăţilor/ companiilor naţionale şi societăţilor cu capital integral sau majoritar de stat, din care: </t>
  </si>
  <si>
    <t>CHELTUIELI  PENTRU INVESTIŢII</t>
  </si>
  <si>
    <t>Anexa nr.4</t>
  </si>
  <si>
    <t>din valorificarea certificatelor CO2</t>
  </si>
  <si>
    <r>
      <t>cheltuieli cu alte taxe şi impozite</t>
    </r>
    <r>
      <rPr>
        <b/>
        <sz val="10"/>
        <rFont val="Arial"/>
        <family val="2"/>
      </rPr>
      <t xml:space="preserve"> </t>
    </r>
  </si>
  <si>
    <t>A.</t>
  </si>
  <si>
    <t>B.</t>
  </si>
  <si>
    <t xml:space="preserve">ch. cu salariile </t>
  </si>
  <si>
    <t>alte cheltuieli  cu personalul, din care:</t>
  </si>
  <si>
    <t>cheltuieli cu asigurările şi protecţia socială, fondurile speciale şi alte obligaţii legale</t>
  </si>
  <si>
    <t>C.</t>
  </si>
  <si>
    <t>D.</t>
  </si>
  <si>
    <t>cheltuieli cu impozite, taxe si varsaminte asimilate</t>
  </si>
  <si>
    <t>CHELTUIELI ELIGIBILE DIN FONDURI EUROPENE,   din care</t>
  </si>
  <si>
    <t>cheltuieli cu salariile</t>
  </si>
  <si>
    <t>cheltuieli privind prestarile de servicii</t>
  </si>
  <si>
    <t>Anexa nr.1</t>
  </si>
  <si>
    <t xml:space="preserve">Nr.mediu de salariaţi </t>
  </si>
  <si>
    <t>Realizat/ Preliminat</t>
  </si>
  <si>
    <t>c1)</t>
  </si>
  <si>
    <t>venituri aferente costului producţiei în curs de execuţie</t>
  </si>
  <si>
    <t>din amenzi şi penalităţi</t>
  </si>
  <si>
    <t>din subvenţii pentru investiţii</t>
  </si>
  <si>
    <t>f1)</t>
  </si>
  <si>
    <t>cheltuieli privind materialele de natura obiectelor de inventar</t>
  </si>
  <si>
    <t>cheltuieli privind energia şi apa</t>
  </si>
  <si>
    <t>A3</t>
  </si>
  <si>
    <t>cheltuieli cu colaboratorii</t>
  </si>
  <si>
    <t>cheltuieli privind comisioanele şi onorariul, din care:</t>
  </si>
  <si>
    <t>c2)</t>
  </si>
  <si>
    <t>cheltuieli cu transportul de bunuri şi persoane</t>
  </si>
  <si>
    <t>cheltuieli poştale şi taxe de telecomunicaţii</t>
  </si>
  <si>
    <t>cheltuieli cu serviciile bancare şi asimilate</t>
  </si>
  <si>
    <t>i1)</t>
  </si>
  <si>
    <t>i2)</t>
  </si>
  <si>
    <t>i3)</t>
  </si>
  <si>
    <t>i4)</t>
  </si>
  <si>
    <t>i5)</t>
  </si>
  <si>
    <t>i6)</t>
  </si>
  <si>
    <t>i7)</t>
  </si>
  <si>
    <t>cheltuieli cu prestaţiile efectuate de filiale</t>
  </si>
  <si>
    <t>cheltuieli cu anunţurile privind licitaţiile şi alte anunţuri</t>
  </si>
  <si>
    <t>C1</t>
  </si>
  <si>
    <t>C2</t>
  </si>
  <si>
    <t>C3</t>
  </si>
  <si>
    <t>C4</t>
  </si>
  <si>
    <t>C5</t>
  </si>
  <si>
    <t>cheltuieli nedeductibile fiscal</t>
  </si>
  <si>
    <t>a1)</t>
  </si>
  <si>
    <t>a2)</t>
  </si>
  <si>
    <t>aferente creditelor pentru investiţii</t>
  </si>
  <si>
    <t>aferente creditelor pentru activitatea curentă</t>
  </si>
  <si>
    <t>bonusuri</t>
  </si>
  <si>
    <t>cheltuieli de protocol, din care:</t>
  </si>
  <si>
    <t>cheltuieli de reclamă şi publicitate, din care:</t>
  </si>
  <si>
    <t>d) ch. privind participarea  salariaţilor la profitul obtinut în anul precedent</t>
  </si>
  <si>
    <t>e) alte cheltuieli conform CCM.</t>
  </si>
  <si>
    <t>c) cheltuieli de natură salarială aferente restructurarii, privatizarii, administrator special, alte comisii si comitete</t>
  </si>
  <si>
    <t xml:space="preserve"> a) salarii de bază</t>
  </si>
  <si>
    <t xml:space="preserve"> c) alte bonificaţii (conform CCM)</t>
  </si>
  <si>
    <t>Investiţii efectuate la imobilizările corporale existente (modernizări), din care:</t>
  </si>
  <si>
    <t>Rezultat brut</t>
  </si>
  <si>
    <t xml:space="preserve"> Preliminat / Realizat</t>
  </si>
  <si>
    <t xml:space="preserve">  a) - amortizare</t>
  </si>
  <si>
    <t xml:space="preserve">  b) - profit</t>
  </si>
  <si>
    <t xml:space="preserve">  a) - interne</t>
  </si>
  <si>
    <t xml:space="preserve">  b) - externe</t>
  </si>
  <si>
    <t xml:space="preserve">Alte surse, din care: </t>
  </si>
  <si>
    <t>a) pentru bunurile proprietatea privata a operatorului economic:</t>
  </si>
  <si>
    <t>b) pentru bunurile de natura domeniului public al statului sau al unităţii administrativ teritoriale:</t>
  </si>
  <si>
    <t>c) pentru bunurile de natura domeniului privat al statului sau al unităţii administrativ teritoriale:</t>
  </si>
  <si>
    <t>d) pentru bunurile luate în concesiune, închiriate sau în locaţie de gestiune, exclusiv cele din domeniul public sau privat al statului sau al unităţii administrativ teritoriale:</t>
  </si>
  <si>
    <t xml:space="preserve">   a) - interne</t>
  </si>
  <si>
    <t xml:space="preserve">   b)- externe</t>
  </si>
  <si>
    <t xml:space="preserve"> b) sporuri, prime şi alte bonificaţii aferente salariului de bază (conform CCM)</t>
  </si>
  <si>
    <t>9=7/5</t>
  </si>
  <si>
    <t>10=8/7</t>
  </si>
  <si>
    <t xml:space="preserve"> CONDUCĂTORUL COMPARTIMENTULUI         </t>
  </si>
  <si>
    <t>Termen de realizare</t>
  </si>
  <si>
    <t>Data finalizării investiţiei</t>
  </si>
  <si>
    <t>Programul de investiţii, dotări şi sursele de finanţare</t>
  </si>
  <si>
    <t>Măsuri</t>
  </si>
  <si>
    <t>Detalierea indicatorilor economico-financiari prevăzuţi în bugetul de venituri şi cheltuieli</t>
  </si>
  <si>
    <t>Nr.crt.</t>
  </si>
  <si>
    <t xml:space="preserve">  Influenţe (+/-) </t>
  </si>
  <si>
    <t xml:space="preserve"> Influenţe   (+/-)</t>
  </si>
  <si>
    <t xml:space="preserve"> Influenţe  (+/-)</t>
  </si>
  <si>
    <t>Pct. I</t>
  </si>
  <si>
    <t>Pct. II</t>
  </si>
  <si>
    <t>Pct. III</t>
  </si>
  <si>
    <t>TOTAL Pct. I</t>
  </si>
  <si>
    <t>TOTAL Pct. II</t>
  </si>
  <si>
    <t>TOTAL GENERAL Pct. I + Pct. II</t>
  </si>
  <si>
    <t>Cauze care diminuează efectul măsurilor prevăzute la Pct. I</t>
  </si>
  <si>
    <t>cheltuieli aferente transferurilor pentru plata personalului</t>
  </si>
  <si>
    <t>Rezultat brut (+/-)</t>
  </si>
  <si>
    <t xml:space="preserve">din producţia vândută (Rd.4+Rd.5+Rd.6+Rd.7), din care: </t>
  </si>
  <si>
    <t>f2)</t>
  </si>
  <si>
    <t>f2.1)</t>
  </si>
  <si>
    <t>f3)</t>
  </si>
  <si>
    <t>f4)</t>
  </si>
  <si>
    <t>f5)</t>
  </si>
  <si>
    <t>din vânzarea activelor şi alte operaţii de capital (Rd.18+Rd.19), din care:</t>
  </si>
  <si>
    <t>venituri din provizioane şi ajustări pentru depreciere sau pierderi de valoare , din care:</t>
  </si>
  <si>
    <t>c) pentru AGA şi cenzori</t>
  </si>
  <si>
    <t>d) pentru alte comisii şi comitete constituite potrivit legii</t>
  </si>
  <si>
    <t>a) pentru directori/directorat</t>
  </si>
  <si>
    <t>a) ch. privind contribuţia la asigurări sociale</t>
  </si>
  <si>
    <t xml:space="preserve">b) ch. privind contribuţia la asigurări pt.somaj </t>
  </si>
  <si>
    <t>d) ch. privind  contribuţiile la fondurile speciale aferente  fondului de salarii</t>
  </si>
  <si>
    <t>e) ch. privind  contribuţiia unităţii la schemele de pensii</t>
  </si>
  <si>
    <t>f) cheltuieli privind alte contribuţii si fonduri speciale</t>
  </si>
  <si>
    <t>c) ch. privind  contribuţia la asigurări sociale  de  sănătate</t>
  </si>
  <si>
    <t>cheltuieli cu materialele consumabile, din care:</t>
  </si>
  <si>
    <t xml:space="preserve"> - ch.de promovare a produselor</t>
  </si>
  <si>
    <t>d1)</t>
  </si>
  <si>
    <t>d2)</t>
  </si>
  <si>
    <t>d3)</t>
  </si>
  <si>
    <t>d4)</t>
  </si>
  <si>
    <t xml:space="preserve"> - din participarea salariaţilor la profit</t>
  </si>
  <si>
    <t xml:space="preserve"> - din deprecierea imobilizărilor corporale şi a activelor circulante</t>
  </si>
  <si>
    <t xml:space="preserve"> - venituri din alte provizioane</t>
  </si>
  <si>
    <t>a3)</t>
  </si>
  <si>
    <t>a4)</t>
  </si>
  <si>
    <t xml:space="preserve"> - active necorporale</t>
  </si>
  <si>
    <t xml:space="preserve">f) </t>
  </si>
  <si>
    <t>cheltuieli privind întreţinerea şi funcţionarea tehnicii de calcul</t>
  </si>
  <si>
    <t>alte cheltuieli cu serviciile executate de terţi, din care:</t>
  </si>
  <si>
    <t xml:space="preserve"> - tichete de creşă, cf. Legii nr. 193/2006, cu modificările ulterioare;</t>
  </si>
  <si>
    <t xml:space="preserve"> - tichete cadou pentru cheltuieli sociale potrivit Legii nr. 193/2006, cu modificările ulterioare;</t>
  </si>
  <si>
    <t>cheltuieli privind recrutarea şi plasarea personalului de conducere cf. Ordonanţei de urgenţă a Guvernului nr. 109/2011</t>
  </si>
  <si>
    <t xml:space="preserve"> -  tichete cadou ptr. cheltuieli de reclamă şi publicitate, potrivit Legii  nr.193/2006, cu modificările ulterioare</t>
  </si>
  <si>
    <t xml:space="preserve"> - tichete cadou ptr. campanii de marketing, studiul pieţei, promovarea pe pieţe existente sau noi, potrivit Legii nr.193/2006, cu  modificările ulterioare</t>
  </si>
  <si>
    <t xml:space="preserve"> - tichete cadou potrivit Legii nr.193/2006, cu modificările ulterioare</t>
  </si>
  <si>
    <t>cheltuieli cu bunuri si servicii</t>
  </si>
  <si>
    <t>cheltuieli cu plati compensatorii aferente disponibilizarilor de personal</t>
  </si>
  <si>
    <t>alocaţii bugetare aferente plăţii angajamentelor din anii anteriori</t>
  </si>
  <si>
    <t>subvenţii, cf. prevederilor  legale în vigoare</t>
  </si>
  <si>
    <t xml:space="preserve"> - active corporale</t>
  </si>
  <si>
    <t>ch. cu taxa de autorizare</t>
  </si>
  <si>
    <t>C0</t>
  </si>
  <si>
    <t>Constituirea surselor proprii de finanţare pentru proiectele cofinanţate din împrumuturi externe, precum şi pentru constituirea surselor necesare rambursării ratelor de capital, plaţii dobânzilor, comisioanelor şi altor costuri aferente acestor împrumuturi</t>
  </si>
  <si>
    <t>cheltuieli cu personalul, din care:</t>
  </si>
  <si>
    <t xml:space="preserve">   -  dividende cuvenite altor acţionari</t>
  </si>
  <si>
    <t>%        4=3/2</t>
  </si>
  <si>
    <t>%        7=6/5</t>
  </si>
  <si>
    <t>Plăţi restante</t>
  </si>
  <si>
    <t>Creanţe restante</t>
  </si>
  <si>
    <t xml:space="preserve">din subvenţii şi transferuri de exploatare aferente cifrei de afaceri nete (Rd.10+Rd.11), din care: </t>
  </si>
  <si>
    <t>b) pentru consiliul de administraţie/consiliul de supraveghere, din care:</t>
  </si>
  <si>
    <t>-componenta fixă</t>
  </si>
  <si>
    <t>VENITURI TOTALE  (Rd.1=Rd.2+Rd.5+Rd.6)</t>
  </si>
  <si>
    <t>Cheltuieli de natură salarială(Rd.13+Rd.14)</t>
  </si>
  <si>
    <t>Cheltuieli totale la 1000 lei venituri totale        (Rd.7/Rd.1)x1000</t>
  </si>
  <si>
    <t>VENITURI TOTALE (Rd.2+Rd.22+Rd.28)</t>
  </si>
  <si>
    <t>Venituri financiare (Rd.23+Rd.24+Rd.25+Rd.26+Rd.27), din care:</t>
  </si>
  <si>
    <t xml:space="preserve">A. Cheltuieli cu bunuri şi servicii (Rd.32+Rd.40+Rd.46), din care: </t>
  </si>
  <si>
    <t>Cheltuieli privind stocurile (Rd.33+Rd.34+Rd.37+Rd.38+Rd.39), din care:</t>
  </si>
  <si>
    <t xml:space="preserve">Cheltuieli privind serviciile executate de terţi (Rd.41+Rd.42+Rd.45), din care: </t>
  </si>
  <si>
    <t>cheltuieli privind chiriile (Rd.43+Rd.44) din care:</t>
  </si>
  <si>
    <t>cheltuieli de protocol, reclamă şi publicitate (Rd.51+Rd.53), din care:</t>
  </si>
  <si>
    <t>Ch. cu sponsorizarea (Rd.58+Rd.59+Rd.60+Rd.61), din care:</t>
  </si>
  <si>
    <t xml:space="preserve">     - cheltuieli cu diurna (Rd.65+Rd.66), din care: </t>
  </si>
  <si>
    <t xml:space="preserve">B  Cheltuieli cu impozite, taxe şi vărsăminte asimilate (Rd.80+Rd.81+Rd.82+Rd.83+Rd.84+Rd.85), din care: </t>
  </si>
  <si>
    <t xml:space="preserve">Bonusuri (Rd.93+Rd.96+Rd.97+Rd.98+ Rd.99), din care: </t>
  </si>
  <si>
    <t>Alte cheltuieli cu personalul (Rd.101+Rd.102+Rd.103), din care:</t>
  </si>
  <si>
    <t>Cheltuieli de natură salarială (Rd.88+ Rd.92)</t>
  </si>
  <si>
    <t>Cheltuieli  cu salariile (Rd.89+Rd.90+Rd.91), din care:</t>
  </si>
  <si>
    <t>alte venituri din exploatare (Rd.15+Rd.16+Rd.19+Rd.20+Rd.21), din care:</t>
  </si>
  <si>
    <t xml:space="preserve">Cheltuieli cu alte servicii executate de terţi (Rd.47+Rd.48+Rd.50+Rd.57+Rd.62+Rd.63+Rd.67+   Rd.68+Rd.69+Rd.78), din care: </t>
  </si>
  <si>
    <t>-componenta variabilă</t>
  </si>
  <si>
    <t>f1.1)</t>
  </si>
  <si>
    <t>REZULTATUL BRUT (profit/pierdere)   (Rd.1-Rd.29)</t>
  </si>
  <si>
    <t xml:space="preserve">Cheltuieli cu asigurările şi protecţia socială, fondurile speciale şi alte obligaţii legale (Rd.114+Rd.115+Rd.116+Rd.117+Rd.118+Rd.119), din care: </t>
  </si>
  <si>
    <t>cheltuieli cu majorări şi penalităţi (Rd.122+Rd.123), din care:</t>
  </si>
  <si>
    <t>D. Alte cheltuieli de exploatare (Rd.121+Rd.124+Rd.125+Rd.126+Rd.127+Rd.128), din care:</t>
  </si>
  <si>
    <t>Gradul de realizare a veniturilor totale</t>
  </si>
  <si>
    <t>2.</t>
  </si>
  <si>
    <t>3.</t>
  </si>
  <si>
    <t xml:space="preserve">Plăţi restante </t>
  </si>
  <si>
    <t xml:space="preserve">Venituri din exploatare </t>
  </si>
  <si>
    <t>Cheltuieli de natură salarială (Rd.87)</t>
  </si>
  <si>
    <t>alte cheltuieli de exploatare</t>
  </si>
  <si>
    <t xml:space="preserve">cheltuieli privind ajustările şi provizioanele </t>
  </si>
  <si>
    <t xml:space="preserve">-provizioane privind participarea la profit a salariaţilor </t>
  </si>
  <si>
    <t>Cheltuieli  cu salariile (Rd.88)</t>
  </si>
  <si>
    <t xml:space="preserve"> b)</t>
  </si>
  <si>
    <t>din anularea provizioanelor (Rd.133+Rd.134+Rd.135), din care:</t>
  </si>
  <si>
    <t xml:space="preserve">Cheltuieli financiare (Rd.137+Rd.140+Rd.143), din care: </t>
  </si>
  <si>
    <t>cheltuieli privind dobânzile (Rd.138+Rd.139), din care:</t>
  </si>
  <si>
    <t>cheltuieli din diferenţe de curs valutar (Rd.141+Rd.142), din care:</t>
  </si>
  <si>
    <t>venituri neimpozabile</t>
  </si>
  <si>
    <t xml:space="preserve"> - cantitatea de produse finite (QPF)</t>
  </si>
  <si>
    <t>Cheltuieli aferente contractului de mandat si a altor organe de conducere si control, comisii si comitete</t>
  </si>
  <si>
    <t xml:space="preserve">Participarea salariaţilor la profit în limita a 10% din profitul net,  dar nu mai mult de nivelul unui salariu de bază mediu lunar realizat la nivelul operatorului economic în exerciţiul  financiar de referinţă </t>
  </si>
  <si>
    <t xml:space="preserve">Cheltuieli de exploatare (Rd.31+Rd.79+Rd.86+Rd.120), din care: </t>
  </si>
  <si>
    <t>33a</t>
  </si>
  <si>
    <t xml:space="preserve">   -  dividende cuvenite bugetului de stat </t>
  </si>
  <si>
    <t xml:space="preserve">   - dividende cuvenite bugetului local</t>
  </si>
  <si>
    <t xml:space="preserve">Creanţe restante, din care: </t>
  </si>
  <si>
    <t>Cheltuieli aferente contractului de mandat si a altor organe de conducere si control, comisii si comitete (Rd.105+Rd.108+Rd.111+ Rd.112), din care:</t>
  </si>
  <si>
    <t xml:space="preserve"> - de la operatori cu capital integral/majoritar de stat</t>
  </si>
  <si>
    <t xml:space="preserve"> - de la operatori cu capital privat</t>
  </si>
  <si>
    <t>130a</t>
  </si>
  <si>
    <t>f1.2)</t>
  </si>
  <si>
    <t xml:space="preserve"> - de la bugetul de stat</t>
  </si>
  <si>
    <t xml:space="preserve"> - de la bugetul local</t>
  </si>
  <si>
    <t>CHELTUIELI TOTALE  (Rd.30+Rd.136+Rd.144)</t>
  </si>
  <si>
    <t>ajustări şi deprecieri pentru pierdere de valoare şi provizioane (Rd.129-Rd.131), din care:</t>
  </si>
  <si>
    <t xml:space="preserve"> - pret mediu (p)</t>
  </si>
  <si>
    <t>Venituri totale (rd.1+rd.2+rd.3), din care:</t>
  </si>
  <si>
    <t xml:space="preserve"> - de la alte entitati</t>
  </si>
  <si>
    <t>- provizioane in legatura cu contractul de mandat</t>
  </si>
  <si>
    <t>conform HG/Ordin comun</t>
  </si>
  <si>
    <t>conform Hotararii C.A.</t>
  </si>
  <si>
    <t>4a</t>
  </si>
  <si>
    <t>Venituri totale din exploatare, din care:</t>
  </si>
  <si>
    <t>CHELTUIELI TOTALE  (Rd.7=Rd.8+Rd.20+Rd.21)</t>
  </si>
  <si>
    <t>Profitul contabil rămas după deducerea sumelor de la Rd. 25, 26, 27, 28, 29</t>
  </si>
  <si>
    <t>Profitul nerepartizat pe destinaţiile prevăzute la Rd.31 - Rd.32 se repartizează la alte rezerve şi constituie sursă proprie de finanţare</t>
  </si>
  <si>
    <t>Castigul mediu  lunar pe salariat (lei/persoană) determinat pe baza cheltuielilor de natură salarială  (Rd.12/Rd.49)/12*1000</t>
  </si>
  <si>
    <t>Castigul mediu lunar pe salariat deterninat pe baza cheltuielilor cu salariile (lei/persoană)  (Rd.13/Rd.49)/12*1000</t>
  </si>
  <si>
    <t>Productivitatea muncii în unităţi valorice pe total personal mediu (mii lei/persoană) (Rd.2/Rd.49)</t>
  </si>
  <si>
    <t>Productivitatea muncii în unităţi fizice pe total personal mediu (cantitate produse finite/ persoană)</t>
  </si>
  <si>
    <t>Venituri totale din exploatare (Rd.3+Rd.8+Rd.9+Rd.12+Rd.13+Rd.14), din care:</t>
  </si>
  <si>
    <r>
      <t>cheltuieli de deplasare, detaşare, transfer,</t>
    </r>
    <r>
      <rPr>
        <sz val="10"/>
        <rFont val="Arial"/>
        <family val="2"/>
      </rPr>
      <t xml:space="preserve"> din care:</t>
    </r>
  </si>
  <si>
    <r>
      <t xml:space="preserve"> </t>
    </r>
    <r>
      <rPr>
        <sz val="10"/>
        <rFont val="Arial"/>
        <family val="2"/>
      </rPr>
      <t xml:space="preserve">     -</t>
    </r>
    <r>
      <rPr>
        <i/>
        <sz val="10"/>
        <rFont val="Arial"/>
        <family val="2"/>
      </rPr>
      <t>aferente bunurilor de natura domeniului public</t>
    </r>
  </si>
  <si>
    <t>C. Cheltuieli cu personalul (Rd.87+Rd.100+Rd.104+Rd.113), din care:</t>
  </si>
  <si>
    <t>Castigul mediu lunar pe salariat deterninat pe baza cheltuielilor cu salariile              (Rd.151/Rd.153)/12*1000</t>
  </si>
  <si>
    <t>Câştigul mediu  lunar pe salariat (lei/persoană) determinat pe baza cheltuielilor de natură salarială (Rd.150/Rd.153)/12*1000</t>
  </si>
  <si>
    <t>Productivitatea muncii în unităţi valorice pe total personal mediu (lei/persoană) (Rd.2/Rd.153)</t>
  </si>
  <si>
    <t>Productivitatea muncii în unităţi fizice pe total personal mediu (cantitate produse finite/persoană) W=QPF/Rd.153</t>
  </si>
  <si>
    <t>Elemente de calcul a productivitatii muncii in  unităţi fizice, din care</t>
  </si>
  <si>
    <t xml:space="preserve"> - valoare=QPF x  p</t>
  </si>
  <si>
    <t xml:space="preserve"> - pondere in venituri totale de exploatare =   Rd.161/Rd.2</t>
  </si>
  <si>
    <t xml:space="preserve">Măsuri de îmbunătăţire a rezultatului brut şi reducere a plăţilor restante </t>
  </si>
  <si>
    <t>b3)</t>
  </si>
  <si>
    <t>materiale de masa</t>
  </si>
  <si>
    <t>lei</t>
  </si>
  <si>
    <t>AUTORITATEA ADMINISTRAŢIEI  PUBLICE LOCALE</t>
  </si>
  <si>
    <t>CONSILIUL JUDETEAN BISTRITA NASAUD</t>
  </si>
  <si>
    <t>Operatorul economic LUCRARI DRUMURIPODURI SA</t>
  </si>
  <si>
    <t>Sediul/Adresa BISTRITA, STR CUZA VODA NR 17A</t>
  </si>
  <si>
    <t>Cod unic de înregistrare 571198</t>
  </si>
  <si>
    <t>APARATURA LABORATOR</t>
  </si>
  <si>
    <t>EXCAVATOR 16-18 TO</t>
  </si>
  <si>
    <t>Realizarea veniturilor programate</t>
  </si>
  <si>
    <t>Diminuarea cheltuielilor financiare</t>
  </si>
  <si>
    <t>Cresterea productivitatii</t>
  </si>
  <si>
    <t>Crestere cheltuelilor salariale</t>
  </si>
  <si>
    <t>Imposibilitatea actualizarii contractelor</t>
  </si>
  <si>
    <t>an 2017</t>
  </si>
  <si>
    <t>STATIE TOTALA TOPOGRAFIE</t>
  </si>
  <si>
    <t>STATIE ASFALT</t>
  </si>
  <si>
    <t>STATIE BETOANE</t>
  </si>
  <si>
    <t>an 2018</t>
  </si>
  <si>
    <t>STATIE CONCASARE</t>
  </si>
  <si>
    <t>Estimări an 2018</t>
  </si>
  <si>
    <t>Credite pentru finantarea activitatii curente</t>
  </si>
  <si>
    <t>Realizat in</t>
  </si>
  <si>
    <t>TRIM</t>
  </si>
  <si>
    <t>3a</t>
  </si>
  <si>
    <t>6a</t>
  </si>
  <si>
    <t>6b</t>
  </si>
  <si>
    <t>6c</t>
  </si>
  <si>
    <t>6d</t>
  </si>
  <si>
    <t>7=6d/5</t>
  </si>
  <si>
    <t>8=5/3a</t>
  </si>
  <si>
    <t>din producţia de imobilizări productia in curs</t>
  </si>
  <si>
    <t>ANVELOPARE TERMICA - OBTINERE CERTIFICATE ENERGETICE</t>
  </si>
  <si>
    <t xml:space="preserve"> Realizat/ Preliminat  an precedent (2016)</t>
  </si>
  <si>
    <t>Propuneri  an curent (2017)</t>
  </si>
  <si>
    <t>Estimări an 2019</t>
  </si>
  <si>
    <t>Prevederi an (N-2) 2015</t>
  </si>
  <si>
    <t>Prevederi an (N-1) 2016</t>
  </si>
  <si>
    <t>Prevederi an precedent (2016)</t>
  </si>
  <si>
    <t>Propuneri an curent (2017)</t>
  </si>
  <si>
    <t>BUGETUL  DE  VENITURI  ŞI  CHELTUIELI  PE  ANUL 2017</t>
  </si>
  <si>
    <t>an 2019</t>
  </si>
  <si>
    <t>Excedent an anterior</t>
  </si>
  <si>
    <t>REFACERE SI MODERNIZARE RETEA</t>
  </si>
  <si>
    <t>an precedent 2016</t>
  </si>
  <si>
    <t>an curent 2017</t>
  </si>
  <si>
    <t xml:space="preserve">  </t>
  </si>
  <si>
    <t>ECHIPAMENT MICA MECANIZARE</t>
  </si>
  <si>
    <t>an precedent (2016)</t>
  </si>
  <si>
    <t>an curent (2017</t>
  </si>
  <si>
    <t>CILINDRII ASFALT 8-12 TO 2 BUC</t>
  </si>
  <si>
    <t xml:space="preserve">Anexa nr. 3 la Hotararea Consiliului Judetean </t>
  </si>
  <si>
    <t>Întocmit: BD/GP</t>
  </si>
  <si>
    <t>Bistrita Nasaud  nr. 74 din 31.05.2017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</si>
</sst>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b/>
      <sz val="11"/>
      <name val="Arial"/>
      <family val="2"/>
      <charset val="238"/>
    </font>
    <font>
      <b/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  <charset val="238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29" fillId="0" borderId="0"/>
    <xf numFmtId="0" fontId="29" fillId="0" borderId="0"/>
    <xf numFmtId="0" fontId="1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1" fillId="0" borderId="0"/>
  </cellStyleXfs>
  <cellXfs count="402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3" xfId="0" applyFont="1" applyBorder="1" applyAlignment="1">
      <alignment horizontal="center"/>
    </xf>
    <xf numFmtId="0" fontId="10" fillId="0" borderId="0" xfId="0" applyFont="1"/>
    <xf numFmtId="0" fontId="8" fillId="0" borderId="0" xfId="0" applyFont="1"/>
    <xf numFmtId="0" fontId="9" fillId="0" borderId="0" xfId="0" applyFont="1"/>
    <xf numFmtId="0" fontId="4" fillId="0" borderId="0" xfId="38" applyFont="1" applyFill="1" applyBorder="1" applyAlignment="1">
      <alignment horizontal="center" vertical="center"/>
    </xf>
    <xf numFmtId="0" fontId="4" fillId="0" borderId="0" xfId="38" applyFont="1" applyFill="1" applyBorder="1" applyAlignment="1">
      <alignment wrapText="1"/>
    </xf>
    <xf numFmtId="0" fontId="2" fillId="0" borderId="0" xfId="38" applyFont="1" applyFill="1" applyBorder="1" applyAlignment="1">
      <alignment horizontal="center"/>
    </xf>
    <xf numFmtId="0" fontId="4" fillId="0" borderId="0" xfId="38" applyFont="1" applyFill="1" applyBorder="1"/>
    <xf numFmtId="0" fontId="8" fillId="0" borderId="0" xfId="38" applyFont="1" applyFill="1" applyBorder="1" applyAlignment="1">
      <alignment horizontal="center" vertical="center"/>
    </xf>
    <xf numFmtId="0" fontId="8" fillId="0" borderId="0" xfId="38" applyFont="1" applyFill="1" applyBorder="1" applyAlignment="1">
      <alignment wrapText="1"/>
    </xf>
    <xf numFmtId="0" fontId="8" fillId="0" borderId="0" xfId="38" applyFont="1" applyFill="1" applyBorder="1"/>
    <xf numFmtId="0" fontId="2" fillId="0" borderId="11" xfId="38" applyFont="1" applyFill="1" applyBorder="1" applyAlignment="1">
      <alignment horizontal="center" vertical="center" wrapText="1"/>
    </xf>
    <xf numFmtId="0" fontId="9" fillId="0" borderId="11" xfId="38" applyFont="1" applyFill="1" applyBorder="1" applyAlignment="1">
      <alignment horizontal="center" vertical="center"/>
    </xf>
    <xf numFmtId="0" fontId="9" fillId="0" borderId="11" xfId="38" applyFont="1" applyFill="1" applyBorder="1" applyAlignment="1">
      <alignment horizontal="center"/>
    </xf>
    <xf numFmtId="0" fontId="9" fillId="0" borderId="0" xfId="38" applyFont="1" applyFill="1" applyBorder="1" applyAlignment="1">
      <alignment horizontal="center"/>
    </xf>
    <xf numFmtId="0" fontId="9" fillId="0" borderId="0" xfId="38" applyFont="1" applyFill="1" applyBorder="1" applyAlignment="1">
      <alignment wrapText="1"/>
    </xf>
    <xf numFmtId="0" fontId="2" fillId="0" borderId="11" xfId="38" applyFont="1" applyFill="1" applyBorder="1" applyAlignment="1">
      <alignment horizontal="left" vertical="top" wrapText="1"/>
    </xf>
    <xf numFmtId="0" fontId="2" fillId="0" borderId="11" xfId="38" applyFont="1" applyFill="1" applyBorder="1" applyAlignment="1">
      <alignment horizontal="left" vertical="center" wrapText="1"/>
    </xf>
    <xf numFmtId="0" fontId="2" fillId="0" borderId="11" xfId="38" applyFont="1" applyFill="1" applyBorder="1" applyAlignment="1">
      <alignment horizontal="left" vertical="center"/>
    </xf>
    <xf numFmtId="0" fontId="4" fillId="0" borderId="0" xfId="37" applyFont="1" applyFill="1" applyAlignment="1">
      <alignment horizontal="center" vertical="center"/>
    </xf>
    <xf numFmtId="0" fontId="4" fillId="0" borderId="0" xfId="37" applyFont="1" applyFill="1" applyBorder="1" applyAlignment="1">
      <alignment vertical="center"/>
    </xf>
    <xf numFmtId="0" fontId="4" fillId="0" borderId="0" xfId="37" applyFont="1" applyFill="1" applyAlignment="1">
      <alignment wrapText="1"/>
    </xf>
    <xf numFmtId="0" fontId="2" fillId="0" borderId="0" xfId="37" applyFont="1" applyFill="1" applyAlignment="1">
      <alignment horizontal="center"/>
    </xf>
    <xf numFmtId="0" fontId="4" fillId="0" borderId="0" xfId="37" applyFont="1" applyFill="1"/>
    <xf numFmtId="0" fontId="4" fillId="0" borderId="0" xfId="37" applyFont="1" applyFill="1" applyBorder="1" applyAlignment="1">
      <alignment horizontal="center" vertical="center"/>
    </xf>
    <xf numFmtId="0" fontId="4" fillId="0" borderId="0" xfId="37" applyFont="1" applyFill="1" applyBorder="1" applyAlignment="1">
      <alignment wrapText="1"/>
    </xf>
    <xf numFmtId="0" fontId="2" fillId="0" borderId="0" xfId="37" applyFont="1" applyFill="1" applyBorder="1" applyAlignment="1">
      <alignment horizontal="center"/>
    </xf>
    <xf numFmtId="0" fontId="4" fillId="0" borderId="0" xfId="37" applyFont="1" applyFill="1" applyBorder="1"/>
    <xf numFmtId="0" fontId="8" fillId="0" borderId="21" xfId="37" applyFont="1" applyFill="1" applyBorder="1" applyAlignment="1">
      <alignment horizontal="center" vertical="center"/>
    </xf>
    <xf numFmtId="0" fontId="8" fillId="0" borderId="0" xfId="37" applyFont="1" applyFill="1" applyBorder="1" applyAlignment="1">
      <alignment vertical="center"/>
    </xf>
    <xf numFmtId="0" fontId="8" fillId="0" borderId="21" xfId="37" applyFont="1" applyFill="1" applyBorder="1" applyAlignment="1">
      <alignment wrapText="1"/>
    </xf>
    <xf numFmtId="0" fontId="2" fillId="0" borderId="21" xfId="37" applyFont="1" applyFill="1" applyBorder="1" applyAlignment="1">
      <alignment horizontal="center"/>
    </xf>
    <xf numFmtId="0" fontId="2" fillId="0" borderId="0" xfId="37" applyFont="1" applyFill="1" applyBorder="1" applyAlignment="1">
      <alignment horizontal="center" vertical="center"/>
    </xf>
    <xf numFmtId="0" fontId="9" fillId="0" borderId="0" xfId="37" applyFont="1" applyFill="1" applyBorder="1" applyAlignment="1">
      <alignment horizontal="center" vertical="center"/>
    </xf>
    <xf numFmtId="0" fontId="2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horizontal="center"/>
    </xf>
    <xf numFmtId="0" fontId="9" fillId="0" borderId="0" xfId="37" applyFont="1" applyFill="1" applyBorder="1"/>
    <xf numFmtId="0" fontId="9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wrapText="1"/>
    </xf>
    <xf numFmtId="0" fontId="9" fillId="0" borderId="0" xfId="37" applyFont="1" applyFill="1" applyAlignment="1">
      <alignment wrapText="1"/>
    </xf>
    <xf numFmtId="0" fontId="9" fillId="0" borderId="0" xfId="37" applyFont="1" applyFill="1" applyAlignment="1">
      <alignment horizontal="center"/>
    </xf>
    <xf numFmtId="0" fontId="2" fillId="0" borderId="0" xfId="37" applyFont="1" applyFill="1" applyBorder="1"/>
    <xf numFmtId="0" fontId="2" fillId="0" borderId="15" xfId="38" applyFont="1" applyFill="1" applyBorder="1" applyAlignment="1">
      <alignment horizontal="left" vertical="top" wrapText="1"/>
    </xf>
    <xf numFmtId="0" fontId="10" fillId="0" borderId="22" xfId="0" applyFont="1" applyBorder="1" applyAlignment="1">
      <alignment wrapText="1"/>
    </xf>
    <xf numFmtId="0" fontId="36" fillId="0" borderId="23" xfId="0" applyFont="1" applyBorder="1" applyAlignment="1">
      <alignment horizontal="center"/>
    </xf>
    <xf numFmtId="0" fontId="36" fillId="0" borderId="2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36" fillId="0" borderId="25" xfId="0" applyFont="1" applyBorder="1" applyAlignment="1">
      <alignment horizontal="center"/>
    </xf>
    <xf numFmtId="0" fontId="37" fillId="0" borderId="0" xfId="0" applyFont="1"/>
    <xf numFmtId="0" fontId="4" fillId="0" borderId="0" xfId="37" applyFont="1" applyFill="1" applyAlignment="1">
      <alignment horizontal="center"/>
    </xf>
    <xf numFmtId="0" fontId="4" fillId="0" borderId="0" xfId="37" applyFont="1" applyFill="1" applyBorder="1" applyAlignment="1">
      <alignment horizontal="center"/>
    </xf>
    <xf numFmtId="0" fontId="8" fillId="0" borderId="21" xfId="37" applyFont="1" applyFill="1" applyBorder="1" applyAlignment="1">
      <alignment horizontal="center"/>
    </xf>
    <xf numFmtId="0" fontId="8" fillId="0" borderId="0" xfId="37" applyFont="1" applyFill="1" applyBorder="1"/>
    <xf numFmtId="0" fontId="2" fillId="0" borderId="10" xfId="38" applyFont="1" applyFill="1" applyBorder="1" applyAlignment="1">
      <alignment horizontal="center" vertical="center"/>
    </xf>
    <xf numFmtId="0" fontId="9" fillId="0" borderId="39" xfId="0" applyFont="1" applyBorder="1"/>
    <xf numFmtId="0" fontId="2" fillId="0" borderId="43" xfId="38" applyFont="1" applyFill="1" applyBorder="1" applyAlignment="1">
      <alignment horizontal="left" vertical="top" wrapText="1"/>
    </xf>
    <xf numFmtId="0" fontId="4" fillId="0" borderId="0" xfId="37" applyFont="1" applyFill="1" applyAlignment="1">
      <alignment horizontal="left" vertical="center"/>
    </xf>
    <xf numFmtId="0" fontId="10" fillId="0" borderId="4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2" xfId="0" applyFont="1" applyBorder="1"/>
    <xf numFmtId="0" fontId="10" fillId="0" borderId="28" xfId="0" applyFont="1" applyBorder="1"/>
    <xf numFmtId="0" fontId="10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3" fontId="10" fillId="0" borderId="11" xfId="0" applyNumberFormat="1" applyFont="1" applyBorder="1"/>
    <xf numFmtId="0" fontId="10" fillId="0" borderId="11" xfId="0" applyFont="1" applyBorder="1"/>
    <xf numFmtId="0" fontId="39" fillId="0" borderId="0" xfId="0" applyFont="1"/>
    <xf numFmtId="0" fontId="2" fillId="0" borderId="2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9" fillId="0" borderId="10" xfId="37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center" vertical="center" wrapText="1"/>
    </xf>
    <xf numFmtId="0" fontId="2" fillId="0" borderId="28" xfId="38" applyFont="1" applyFill="1" applyBorder="1" applyAlignment="1">
      <alignment horizontal="left" vertical="center" wrapText="1"/>
    </xf>
    <xf numFmtId="0" fontId="9" fillId="0" borderId="0" xfId="37" applyFont="1" applyFill="1"/>
    <xf numFmtId="0" fontId="36" fillId="0" borderId="10" xfId="37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wrapText="1"/>
    </xf>
    <xf numFmtId="0" fontId="36" fillId="0" borderId="10" xfId="37" applyFont="1" applyFill="1" applyBorder="1" applyAlignment="1">
      <alignment horizontal="center"/>
    </xf>
    <xf numFmtId="0" fontId="36" fillId="0" borderId="0" xfId="37" applyFont="1" applyFill="1" applyBorder="1" applyAlignment="1">
      <alignment horizontal="center"/>
    </xf>
    <xf numFmtId="0" fontId="36" fillId="0" borderId="0" xfId="37" applyFont="1" applyFill="1" applyAlignment="1">
      <alignment horizontal="center"/>
    </xf>
    <xf numFmtId="0" fontId="2" fillId="0" borderId="10" xfId="37" applyFont="1" applyFill="1" applyBorder="1" applyAlignment="1">
      <alignment horizontal="left" vertical="center" wrapText="1"/>
    </xf>
    <xf numFmtId="0" fontId="2" fillId="0" borderId="10" xfId="37" applyFont="1" applyFill="1" applyBorder="1" applyAlignment="1">
      <alignment vertical="center" wrapText="1"/>
    </xf>
    <xf numFmtId="0" fontId="2" fillId="0" borderId="10" xfId="37" applyFont="1" applyFill="1" applyBorder="1" applyAlignment="1">
      <alignment horizontal="left" vertical="top" wrapText="1"/>
    </xf>
    <xf numFmtId="0" fontId="9" fillId="0" borderId="10" xfId="37" applyFont="1" applyFill="1" applyBorder="1" applyAlignment="1">
      <alignment horizontal="center" wrapText="1"/>
    </xf>
    <xf numFmtId="0" fontId="2" fillId="0" borderId="11" xfId="38" applyFont="1" applyFill="1" applyBorder="1" applyAlignment="1">
      <alignment vertical="top" wrapText="1"/>
    </xf>
    <xf numFmtId="0" fontId="2" fillId="0" borderId="11" xfId="37" applyFont="1" applyFill="1" applyBorder="1" applyAlignment="1">
      <alignment horizontal="left" vertical="top" wrapText="1"/>
    </xf>
    <xf numFmtId="0" fontId="2" fillId="0" borderId="48" xfId="37" applyFont="1" applyFill="1" applyBorder="1" applyAlignment="1">
      <alignment vertical="center" wrapText="1"/>
    </xf>
    <xf numFmtId="0" fontId="2" fillId="0" borderId="49" xfId="37" applyFont="1" applyFill="1" applyBorder="1" applyAlignment="1">
      <alignment vertical="center" wrapText="1"/>
    </xf>
    <xf numFmtId="0" fontId="2" fillId="0" borderId="26" xfId="37" applyFont="1" applyFill="1" applyBorder="1" applyAlignment="1">
      <alignment vertical="top" wrapText="1"/>
    </xf>
    <xf numFmtId="0" fontId="9" fillId="0" borderId="50" xfId="0" applyFont="1" applyBorder="1" applyAlignment="1">
      <alignment vertical="top" wrapText="1"/>
    </xf>
    <xf numFmtId="0" fontId="2" fillId="0" borderId="43" xfId="38" applyFont="1" applyFill="1" applyBorder="1" applyAlignment="1">
      <alignment vertical="center"/>
    </xf>
    <xf numFmtId="0" fontId="2" fillId="0" borderId="48" xfId="37" applyFont="1" applyFill="1" applyBorder="1" applyAlignment="1">
      <alignment horizontal="left" vertical="center" wrapText="1"/>
    </xf>
    <xf numFmtId="0" fontId="9" fillId="0" borderId="10" xfId="37" applyFont="1" applyFill="1" applyBorder="1" applyAlignment="1">
      <alignment horizontal="left" vertical="top" wrapText="1"/>
    </xf>
    <xf numFmtId="0" fontId="9" fillId="0" borderId="46" xfId="0" applyFont="1" applyBorder="1" applyAlignment="1">
      <alignment vertical="top" wrapText="1"/>
    </xf>
    <xf numFmtId="0" fontId="2" fillId="0" borderId="0" xfId="37" applyFont="1" applyFill="1" applyBorder="1" applyAlignment="1">
      <alignment vertical="center" wrapText="1"/>
    </xf>
    <xf numFmtId="0" fontId="9" fillId="0" borderId="0" xfId="37" applyFont="1" applyFill="1" applyBorder="1" applyAlignment="1">
      <alignment horizontal="left" vertical="top" wrapText="1"/>
    </xf>
    <xf numFmtId="0" fontId="9" fillId="0" borderId="0" xfId="37" applyFont="1" applyFill="1" applyAlignment="1">
      <alignment horizontal="center" vertical="center"/>
    </xf>
    <xf numFmtId="0" fontId="9" fillId="0" borderId="0" xfId="38" applyFont="1" applyFill="1" applyBorder="1"/>
    <xf numFmtId="49" fontId="2" fillId="0" borderId="11" xfId="38" applyNumberFormat="1" applyFont="1" applyFill="1" applyBorder="1" applyAlignment="1">
      <alignment horizontal="left" vertical="top" wrapText="1"/>
    </xf>
    <xf numFmtId="0" fontId="9" fillId="0" borderId="0" xfId="38" applyFont="1" applyFill="1" applyBorder="1" applyAlignment="1">
      <alignment horizontal="center" vertical="center"/>
    </xf>
    <xf numFmtId="49" fontId="2" fillId="0" borderId="43" xfId="38" applyNumberFormat="1" applyFont="1" applyFill="1" applyBorder="1" applyAlignment="1">
      <alignment horizontal="left" vertical="top" wrapText="1"/>
    </xf>
    <xf numFmtId="0" fontId="1" fillId="0" borderId="0" xfId="0" applyFont="1"/>
    <xf numFmtId="0" fontId="38" fillId="0" borderId="0" xfId="0" applyFont="1"/>
    <xf numFmtId="2" fontId="38" fillId="0" borderId="23" xfId="0" applyNumberFormat="1" applyFont="1" applyFill="1" applyBorder="1" applyAlignment="1">
      <alignment horizontal="center" vertical="center" wrapText="1"/>
    </xf>
    <xf numFmtId="0" fontId="38" fillId="0" borderId="11" xfId="0" applyFont="1" applyBorder="1" applyAlignment="1">
      <alignment horizontal="center" wrapText="1"/>
    </xf>
    <xf numFmtId="2" fontId="38" fillId="0" borderId="41" xfId="0" applyNumberFormat="1" applyFont="1" applyFill="1" applyBorder="1" applyAlignment="1">
      <alignment horizontal="center" vertical="center" wrapText="1"/>
    </xf>
    <xf numFmtId="0" fontId="40" fillId="0" borderId="26" xfId="0" applyFont="1" applyBorder="1" applyAlignment="1">
      <alignment horizontal="center"/>
    </xf>
    <xf numFmtId="0" fontId="40" fillId="0" borderId="52" xfId="0" applyFont="1" applyFill="1" applyBorder="1" applyAlignment="1">
      <alignment horizontal="center"/>
    </xf>
    <xf numFmtId="0" fontId="40" fillId="0" borderId="17" xfId="0" applyFont="1" applyFill="1" applyBorder="1" applyAlignment="1">
      <alignment horizontal="center"/>
    </xf>
    <xf numFmtId="0" fontId="40" fillId="0" borderId="53" xfId="0" applyFont="1" applyFill="1" applyBorder="1" applyAlignment="1">
      <alignment horizontal="center"/>
    </xf>
    <xf numFmtId="0" fontId="40" fillId="0" borderId="54" xfId="0" applyFont="1" applyFill="1" applyBorder="1" applyAlignment="1">
      <alignment horizontal="center"/>
    </xf>
    <xf numFmtId="0" fontId="40" fillId="0" borderId="55" xfId="0" applyFont="1" applyFill="1" applyBorder="1" applyAlignment="1">
      <alignment horizontal="center"/>
    </xf>
    <xf numFmtId="0" fontId="40" fillId="0" borderId="19" xfId="0" applyFont="1" applyFill="1" applyBorder="1" applyAlignment="1">
      <alignment horizontal="center"/>
    </xf>
    <xf numFmtId="0" fontId="40" fillId="0" borderId="0" xfId="0" applyFont="1"/>
    <xf numFmtId="0" fontId="40" fillId="0" borderId="33" xfId="0" applyFont="1" applyBorder="1" applyAlignment="1">
      <alignment horizontal="center" vertical="center" wrapText="1"/>
    </xf>
    <xf numFmtId="0" fontId="40" fillId="0" borderId="35" xfId="0" applyFont="1" applyFill="1" applyBorder="1" applyAlignment="1"/>
    <xf numFmtId="0" fontId="40" fillId="0" borderId="37" xfId="0" applyFont="1" applyFill="1" applyBorder="1" applyAlignment="1"/>
    <xf numFmtId="0" fontId="39" fillId="0" borderId="56" xfId="0" applyFont="1" applyBorder="1"/>
    <xf numFmtId="0" fontId="38" fillId="0" borderId="39" xfId="0" applyFont="1" applyBorder="1" applyAlignment="1">
      <alignment horizontal="center"/>
    </xf>
    <xf numFmtId="0" fontId="39" fillId="0" borderId="39" xfId="0" applyFont="1" applyBorder="1"/>
    <xf numFmtId="0" fontId="40" fillId="0" borderId="56" xfId="0" applyFont="1" applyBorder="1" applyAlignment="1">
      <alignment horizontal="center" vertical="center" wrapText="1"/>
    </xf>
    <xf numFmtId="0" fontId="39" fillId="0" borderId="35" xfId="0" applyFont="1" applyBorder="1" applyAlignment="1"/>
    <xf numFmtId="0" fontId="40" fillId="0" borderId="57" xfId="0" applyFont="1" applyBorder="1" applyAlignment="1">
      <alignment horizontal="center" vertical="center" wrapText="1"/>
    </xf>
    <xf numFmtId="0" fontId="39" fillId="0" borderId="58" xfId="0" applyFont="1" applyBorder="1"/>
    <xf numFmtId="0" fontId="2" fillId="0" borderId="11" xfId="38" applyFont="1" applyFill="1" applyBorder="1" applyAlignment="1">
      <alignment horizontal="right" vertical="center"/>
    </xf>
    <xf numFmtId="0" fontId="2" fillId="0" borderId="11" xfId="38" applyFont="1" applyFill="1" applyBorder="1" applyAlignment="1">
      <alignment horizontal="right" vertical="top" wrapText="1"/>
    </xf>
    <xf numFmtId="0" fontId="9" fillId="0" borderId="11" xfId="38" applyFont="1" applyFill="1" applyBorder="1" applyAlignment="1">
      <alignment horizontal="right"/>
    </xf>
    <xf numFmtId="3" fontId="9" fillId="0" borderId="11" xfId="38" applyNumberFormat="1" applyFont="1" applyFill="1" applyBorder="1" applyAlignment="1">
      <alignment horizontal="right"/>
    </xf>
    <xf numFmtId="0" fontId="2" fillId="0" borderId="11" xfId="38" applyFont="1" applyFill="1" applyBorder="1" applyAlignment="1">
      <alignment horizontal="right" vertical="center" wrapText="1"/>
    </xf>
    <xf numFmtId="0" fontId="9" fillId="0" borderId="11" xfId="38" applyFont="1" applyFill="1" applyBorder="1" applyAlignment="1">
      <alignment horizontal="right" vertical="top" wrapText="1"/>
    </xf>
    <xf numFmtId="0" fontId="2" fillId="0" borderId="15" xfId="38" applyFont="1" applyFill="1" applyBorder="1" applyAlignment="1">
      <alignment horizontal="right" vertical="center"/>
    </xf>
    <xf numFmtId="0" fontId="32" fillId="0" borderId="11" xfId="38" applyFont="1" applyFill="1" applyBorder="1" applyAlignment="1">
      <alignment horizontal="right" wrapText="1"/>
    </xf>
    <xf numFmtId="0" fontId="9" fillId="0" borderId="0" xfId="38" applyFont="1" applyFill="1" applyBorder="1" applyAlignment="1">
      <alignment horizontal="right" vertical="center"/>
    </xf>
    <xf numFmtId="3" fontId="9" fillId="0" borderId="15" xfId="38" applyNumberFormat="1" applyFont="1" applyFill="1" applyBorder="1" applyAlignment="1">
      <alignment horizontal="right"/>
    </xf>
    <xf numFmtId="0" fontId="2" fillId="0" borderId="15" xfId="37" applyFont="1" applyFill="1" applyBorder="1" applyAlignment="1">
      <alignment horizontal="right" vertical="center" wrapText="1"/>
    </xf>
    <xf numFmtId="0" fontId="2" fillId="0" borderId="11" xfId="37" applyFont="1" applyFill="1" applyBorder="1" applyAlignment="1">
      <alignment horizontal="right" vertical="center" wrapText="1"/>
    </xf>
    <xf numFmtId="0" fontId="2" fillId="0" borderId="15" xfId="38" applyFont="1" applyFill="1" applyBorder="1" applyAlignment="1">
      <alignment horizontal="right" vertical="center" wrapText="1"/>
    </xf>
    <xf numFmtId="0" fontId="9" fillId="0" borderId="42" xfId="38" applyFont="1" applyFill="1" applyBorder="1" applyAlignment="1">
      <alignment horizontal="right" vertical="center" wrapText="1"/>
    </xf>
    <xf numFmtId="0" fontId="2" fillId="0" borderId="20" xfId="38" applyFont="1" applyFill="1" applyBorder="1" applyAlignment="1">
      <alignment horizontal="right" vertical="center" wrapText="1"/>
    </xf>
    <xf numFmtId="0" fontId="2" fillId="0" borderId="42" xfId="38" applyFont="1" applyFill="1" applyBorder="1" applyAlignment="1">
      <alignment horizontal="right" vertical="center" wrapText="1"/>
    </xf>
    <xf numFmtId="0" fontId="2" fillId="0" borderId="43" xfId="38" applyFont="1" applyFill="1" applyBorder="1" applyAlignment="1">
      <alignment horizontal="right" vertical="center"/>
    </xf>
    <xf numFmtId="0" fontId="31" fillId="0" borderId="43" xfId="38" applyFont="1" applyFill="1" applyBorder="1" applyAlignment="1">
      <alignment horizontal="right" vertical="center"/>
    </xf>
    <xf numFmtId="0" fontId="9" fillId="0" borderId="43" xfId="38" applyFont="1" applyFill="1" applyBorder="1" applyAlignment="1">
      <alignment horizontal="right" vertical="center"/>
    </xf>
    <xf numFmtId="0" fontId="2" fillId="0" borderId="0" xfId="37" applyFont="1" applyFill="1" applyBorder="1" applyAlignment="1">
      <alignment horizontal="right" vertical="top" wrapText="1"/>
    </xf>
    <xf numFmtId="0" fontId="9" fillId="0" borderId="0" xfId="38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31" fillId="0" borderId="0" xfId="38" applyFont="1" applyFill="1" applyBorder="1" applyAlignment="1">
      <alignment horizontal="right" wrapText="1"/>
    </xf>
    <xf numFmtId="0" fontId="31" fillId="0" borderId="0" xfId="38" applyFont="1" applyFill="1" applyBorder="1" applyAlignment="1">
      <alignment horizontal="right"/>
    </xf>
    <xf numFmtId="0" fontId="9" fillId="0" borderId="0" xfId="37" applyFont="1" applyFill="1" applyBorder="1" applyAlignment="1">
      <alignment horizontal="right"/>
    </xf>
    <xf numFmtId="0" fontId="9" fillId="0" borderId="0" xfId="38" applyFont="1" applyFill="1" applyBorder="1" applyAlignment="1">
      <alignment horizontal="right" wrapText="1"/>
    </xf>
    <xf numFmtId="0" fontId="2" fillId="0" borderId="28" xfId="38" applyFont="1" applyFill="1" applyBorder="1" applyAlignment="1">
      <alignment horizontal="left" vertical="center"/>
    </xf>
    <xf numFmtId="0" fontId="9" fillId="0" borderId="11" xfId="38" applyFont="1" applyFill="1" applyBorder="1" applyAlignment="1">
      <alignment horizontal="left" vertical="center"/>
    </xf>
    <xf numFmtId="0" fontId="9" fillId="0" borderId="0" xfId="38" applyFont="1" applyFill="1" applyBorder="1" applyAlignment="1">
      <alignment horizontal="left" vertical="center"/>
    </xf>
    <xf numFmtId="0" fontId="2" fillId="0" borderId="15" xfId="38" applyFont="1" applyFill="1" applyBorder="1" applyAlignment="1">
      <alignment horizontal="left" vertical="center"/>
    </xf>
    <xf numFmtId="0" fontId="2" fillId="0" borderId="11" xfId="37" applyFont="1" applyFill="1" applyBorder="1" applyAlignment="1">
      <alignment horizontal="left" vertical="center" wrapText="1"/>
    </xf>
    <xf numFmtId="0" fontId="2" fillId="0" borderId="14" xfId="38" applyFont="1" applyFill="1" applyBorder="1" applyAlignment="1">
      <alignment horizontal="left" vertical="center"/>
    </xf>
    <xf numFmtId="0" fontId="8" fillId="0" borderId="11" xfId="38" applyFont="1" applyFill="1" applyBorder="1" applyAlignment="1">
      <alignment horizontal="left" vertical="center"/>
    </xf>
    <xf numFmtId="4" fontId="9" fillId="0" borderId="11" xfId="38" applyNumberFormat="1" applyFont="1" applyFill="1" applyBorder="1" applyAlignment="1">
      <alignment horizontal="right"/>
    </xf>
    <xf numFmtId="0" fontId="4" fillId="0" borderId="0" xfId="37" applyFont="1" applyFill="1" applyAlignment="1">
      <alignment horizontal="left"/>
    </xf>
    <xf numFmtId="3" fontId="9" fillId="0" borderId="10" xfId="37" applyNumberFormat="1" applyFont="1" applyFill="1" applyBorder="1" applyAlignment="1">
      <alignment horizontal="right" wrapText="1"/>
    </xf>
    <xf numFmtId="3" fontId="9" fillId="0" borderId="10" xfId="37" applyNumberFormat="1" applyFont="1" applyFill="1" applyBorder="1" applyAlignment="1">
      <alignment horizontal="right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3" fontId="10" fillId="0" borderId="12" xfId="0" applyNumberFormat="1" applyFont="1" applyBorder="1"/>
    <xf numFmtId="3" fontId="10" fillId="0" borderId="39" xfId="0" applyNumberFormat="1" applyFont="1" applyBorder="1"/>
    <xf numFmtId="3" fontId="10" fillId="0" borderId="40" xfId="0" applyNumberFormat="1" applyFont="1" applyBorder="1"/>
    <xf numFmtId="3" fontId="8" fillId="0" borderId="11" xfId="0" applyNumberFormat="1" applyFont="1" applyBorder="1" applyAlignment="1">
      <alignment horizontal="right" vertical="center" wrapText="1"/>
    </xf>
    <xf numFmtId="0" fontId="10" fillId="0" borderId="59" xfId="0" applyFont="1" applyBorder="1"/>
    <xf numFmtId="0" fontId="10" fillId="0" borderId="29" xfId="0" applyFont="1" applyBorder="1"/>
    <xf numFmtId="0" fontId="8" fillId="0" borderId="22" xfId="0" applyFont="1" applyBorder="1" applyAlignment="1">
      <alignment wrapText="1"/>
    </xf>
    <xf numFmtId="3" fontId="8" fillId="0" borderId="11" xfId="0" applyNumberFormat="1" applyFont="1" applyBorder="1"/>
    <xf numFmtId="3" fontId="8" fillId="0" borderId="35" xfId="0" applyNumberFormat="1" applyFont="1" applyBorder="1" applyAlignment="1">
      <alignment wrapText="1"/>
    </xf>
    <xf numFmtId="3" fontId="8" fillId="0" borderId="37" xfId="0" applyNumberFormat="1" applyFont="1" applyBorder="1" applyAlignment="1">
      <alignment wrapText="1"/>
    </xf>
    <xf numFmtId="3" fontId="8" fillId="0" borderId="12" xfId="0" applyNumberFormat="1" applyFont="1" applyBorder="1" applyAlignment="1">
      <alignment horizontal="right" vertical="center" wrapText="1"/>
    </xf>
    <xf numFmtId="0" fontId="9" fillId="0" borderId="56" xfId="0" applyFont="1" applyBorder="1"/>
    <xf numFmtId="0" fontId="10" fillId="0" borderId="11" xfId="0" applyFont="1" applyBorder="1" applyAlignment="1">
      <alignment horizontal="center"/>
    </xf>
    <xf numFmtId="0" fontId="9" fillId="0" borderId="11" xfId="0" applyFont="1" applyBorder="1"/>
    <xf numFmtId="0" fontId="9" fillId="0" borderId="35" xfId="0" applyFont="1" applyBorder="1" applyAlignment="1"/>
    <xf numFmtId="0" fontId="9" fillId="0" borderId="58" xfId="0" applyFont="1" applyBorder="1"/>
    <xf numFmtId="0" fontId="9" fillId="0" borderId="12" xfId="0" applyFont="1" applyBorder="1"/>
    <xf numFmtId="0" fontId="9" fillId="0" borderId="40" xfId="0" applyFont="1" applyBorder="1"/>
    <xf numFmtId="0" fontId="9" fillId="0" borderId="37" xfId="0" applyFont="1" applyBorder="1" applyAlignment="1"/>
    <xf numFmtId="0" fontId="9" fillId="0" borderId="60" xfId="0" applyFont="1" applyBorder="1"/>
    <xf numFmtId="0" fontId="8" fillId="0" borderId="0" xfId="0" applyFont="1" applyAlignment="1">
      <alignment horizontal="right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34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8" fillId="0" borderId="22" xfId="0" applyFont="1" applyBorder="1"/>
    <xf numFmtId="0" fontId="8" fillId="0" borderId="28" xfId="0" applyFont="1" applyBorder="1"/>
    <xf numFmtId="0" fontId="8" fillId="0" borderId="11" xfId="0" applyFont="1" applyBorder="1"/>
    <xf numFmtId="0" fontId="8" fillId="0" borderId="2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vertical="center"/>
    </xf>
    <xf numFmtId="0" fontId="10" fillId="0" borderId="43" xfId="0" applyFont="1" applyBorder="1" applyAlignment="1">
      <alignment wrapText="1"/>
    </xf>
    <xf numFmtId="0" fontId="8" fillId="0" borderId="28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left" vertical="center" wrapText="1"/>
    </xf>
    <xf numFmtId="0" fontId="8" fillId="0" borderId="38" xfId="0" applyFont="1" applyBorder="1" applyAlignment="1">
      <alignment wrapText="1"/>
    </xf>
    <xf numFmtId="0" fontId="8" fillId="0" borderId="39" xfId="0" applyFont="1" applyBorder="1"/>
    <xf numFmtId="0" fontId="1" fillId="0" borderId="0" xfId="0" applyFont="1" applyAlignment="1">
      <alignment wrapText="1"/>
    </xf>
    <xf numFmtId="3" fontId="41" fillId="0" borderId="14" xfId="38" applyNumberFormat="1" applyFont="1" applyFill="1" applyBorder="1" applyAlignment="1">
      <alignment horizontal="right"/>
    </xf>
    <xf numFmtId="3" fontId="33" fillId="0" borderId="11" xfId="0" applyNumberFormat="1" applyFont="1" applyBorder="1"/>
    <xf numFmtId="3" fontId="1" fillId="0" borderId="11" xfId="38" applyNumberFormat="1" applyFont="1" applyFill="1" applyBorder="1" applyAlignment="1">
      <alignment horizontal="right"/>
    </xf>
    <xf numFmtId="0" fontId="39" fillId="25" borderId="0" xfId="0" applyFont="1" applyFill="1"/>
    <xf numFmtId="0" fontId="39" fillId="0" borderId="0" xfId="0" applyFont="1" applyAlignment="1">
      <alignment vertical="top"/>
    </xf>
    <xf numFmtId="0" fontId="9" fillId="0" borderId="11" xfId="38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8" fillId="0" borderId="0" xfId="38" applyFont="1" applyFill="1" applyBorder="1" applyAlignment="1">
      <alignment horizontal="right" vertical="top" wrapText="1"/>
    </xf>
    <xf numFmtId="0" fontId="2" fillId="0" borderId="15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11" xfId="38" applyFont="1" applyFill="1" applyBorder="1" applyAlignment="1">
      <alignment horizontal="center" vertical="center" wrapText="1"/>
    </xf>
    <xf numFmtId="3" fontId="9" fillId="0" borderId="0" xfId="38" applyNumberFormat="1" applyFont="1" applyFill="1" applyBorder="1" applyAlignment="1">
      <alignment horizontal="right"/>
    </xf>
    <xf numFmtId="0" fontId="9" fillId="0" borderId="11" xfId="38" applyFont="1" applyFill="1" applyBorder="1" applyAlignment="1">
      <alignment horizontal="right" vertical="center"/>
    </xf>
    <xf numFmtId="0" fontId="2" fillId="0" borderId="32" xfId="38" applyFont="1" applyFill="1" applyBorder="1" applyAlignment="1">
      <alignment horizontal="center" vertical="center" wrapText="1"/>
    </xf>
    <xf numFmtId="0" fontId="1" fillId="0" borderId="11" xfId="38" applyFont="1" applyFill="1" applyBorder="1" applyAlignment="1">
      <alignment horizontal="center"/>
    </xf>
    <xf numFmtId="0" fontId="2" fillId="0" borderId="0" xfId="0" applyFont="1"/>
    <xf numFmtId="0" fontId="2" fillId="0" borderId="11" xfId="38" applyFont="1" applyFill="1" applyBorder="1" applyAlignment="1">
      <alignment horizontal="right" vertical="top" wrapText="1"/>
    </xf>
    <xf numFmtId="0" fontId="2" fillId="0" borderId="11" xfId="38" applyFont="1" applyFill="1" applyBorder="1" applyAlignment="1">
      <alignment horizontal="right" vertical="center"/>
    </xf>
    <xf numFmtId="0" fontId="9" fillId="0" borderId="11" xfId="38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2" fillId="0" borderId="15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3" fontId="41" fillId="0" borderId="11" xfId="38" applyNumberFormat="1" applyFont="1" applyFill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7" fillId="24" borderId="11" xfId="0" applyFont="1" applyFill="1" applyBorder="1" applyAlignment="1">
      <alignment horizontal="left" vertical="top" wrapText="1"/>
    </xf>
    <xf numFmtId="49" fontId="11" fillId="0" borderId="11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/>
    </xf>
    <xf numFmtId="0" fontId="8" fillId="0" borderId="11" xfId="38" applyFont="1" applyFill="1" applyBorder="1" applyAlignment="1">
      <alignment vertical="center" wrapText="1"/>
    </xf>
    <xf numFmtId="0" fontId="2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3" fontId="2" fillId="0" borderId="14" xfId="0" applyNumberFormat="1" applyFont="1" applyBorder="1" applyAlignment="1">
      <alignment horizontal="right"/>
    </xf>
    <xf numFmtId="4" fontId="2" fillId="0" borderId="14" xfId="0" applyNumberFormat="1" applyFont="1" applyBorder="1" applyAlignment="1">
      <alignment horizontal="right"/>
    </xf>
    <xf numFmtId="3" fontId="42" fillId="0" borderId="11" xfId="0" applyNumberFormat="1" applyFont="1" applyBorder="1" applyAlignment="1">
      <alignment horizontal="right"/>
    </xf>
    <xf numFmtId="3" fontId="42" fillId="0" borderId="11" xfId="38" applyNumberFormat="1" applyFont="1" applyFill="1" applyBorder="1" applyAlignment="1">
      <alignment horizontal="right" vertical="center" wrapText="1"/>
    </xf>
    <xf numFmtId="3" fontId="41" fillId="0" borderId="10" xfId="37" applyNumberFormat="1" applyFont="1" applyFill="1" applyBorder="1" applyAlignment="1">
      <alignment horizontal="right" wrapText="1"/>
    </xf>
    <xf numFmtId="3" fontId="43" fillId="0" borderId="35" xfId="0" applyNumberFormat="1" applyFont="1" applyBorder="1" applyAlignment="1">
      <alignment wrapText="1"/>
    </xf>
    <xf numFmtId="3" fontId="44" fillId="0" borderId="11" xfId="0" applyNumberFormat="1" applyFont="1" applyBorder="1"/>
    <xf numFmtId="3" fontId="43" fillId="0" borderId="11" xfId="0" applyNumberFormat="1" applyFont="1" applyBorder="1" applyAlignment="1">
      <alignment horizontal="right" vertical="center" wrapText="1"/>
    </xf>
    <xf numFmtId="3" fontId="43" fillId="0" borderId="11" xfId="0" applyNumberFormat="1" applyFont="1" applyBorder="1"/>
    <xf numFmtId="3" fontId="45" fillId="0" borderId="11" xfId="0" applyNumberFormat="1" applyFont="1" applyBorder="1"/>
    <xf numFmtId="3" fontId="46" fillId="0" borderId="11" xfId="0" applyNumberFormat="1" applyFont="1" applyBorder="1"/>
    <xf numFmtId="3" fontId="47" fillId="0" borderId="11" xfId="0" applyNumberFormat="1" applyFont="1" applyBorder="1"/>
    <xf numFmtId="3" fontId="47" fillId="0" borderId="12" xfId="0" applyNumberFormat="1" applyFont="1" applyBorder="1"/>
    <xf numFmtId="3" fontId="33" fillId="0" borderId="11" xfId="0" applyNumberFormat="1" applyFont="1" applyBorder="1" applyAlignment="1">
      <alignment horizontal="right" vertical="center" wrapText="1"/>
    </xf>
    <xf numFmtId="3" fontId="33" fillId="0" borderId="12" xfId="0" applyNumberFormat="1" applyFont="1" applyBorder="1"/>
    <xf numFmtId="0" fontId="2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0" borderId="10" xfId="38" applyFont="1" applyFill="1" applyBorder="1" applyAlignment="1">
      <alignment horizontal="center" vertical="center" wrapText="1"/>
    </xf>
    <xf numFmtId="0" fontId="5" fillId="0" borderId="0" xfId="37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left" vertical="top" wrapText="1"/>
    </xf>
    <xf numFmtId="0" fontId="2" fillId="0" borderId="10" xfId="37" applyFont="1" applyFill="1" applyBorder="1" applyAlignment="1">
      <alignment horizontal="left" vertical="center" wrapText="1"/>
    </xf>
    <xf numFmtId="0" fontId="36" fillId="0" borderId="10" xfId="37" applyFont="1" applyFill="1" applyBorder="1" applyAlignment="1">
      <alignment horizontal="center" vertical="center" wrapText="1"/>
    </xf>
    <xf numFmtId="0" fontId="2" fillId="0" borderId="0" xfId="37" applyFont="1" applyFill="1" applyBorder="1" applyAlignment="1">
      <alignment horizontal="center" vertical="center" wrapText="1"/>
    </xf>
    <xf numFmtId="0" fontId="2" fillId="0" borderId="51" xfId="37" applyFont="1" applyFill="1" applyBorder="1" applyAlignment="1">
      <alignment horizontal="left" vertical="top" wrapText="1"/>
    </xf>
    <xf numFmtId="0" fontId="9" fillId="0" borderId="48" xfId="37" applyFont="1" applyBorder="1" applyAlignment="1">
      <alignment wrapText="1"/>
    </xf>
    <xf numFmtId="0" fontId="2" fillId="0" borderId="0" xfId="37" applyFont="1" applyFill="1" applyBorder="1" applyAlignment="1">
      <alignment horizontal="center" vertical="center"/>
    </xf>
    <xf numFmtId="0" fontId="9" fillId="0" borderId="0" xfId="37" applyFont="1" applyFill="1" applyBorder="1" applyAlignment="1">
      <alignment horizontal="left" vertical="center"/>
    </xf>
    <xf numFmtId="0" fontId="2" fillId="0" borderId="0" xfId="37" applyFont="1" applyFill="1" applyAlignment="1">
      <alignment horizontal="center" vertical="center" wrapText="1"/>
    </xf>
    <xf numFmtId="0" fontId="9" fillId="0" borderId="0" xfId="37" applyFont="1" applyFill="1" applyBorder="1" applyAlignment="1">
      <alignment horizontal="center" vertical="center" wrapText="1"/>
    </xf>
    <xf numFmtId="0" fontId="2" fillId="0" borderId="48" xfId="37" applyFont="1" applyFill="1" applyBorder="1" applyAlignment="1">
      <alignment horizontal="left" vertical="top" wrapText="1"/>
    </xf>
    <xf numFmtId="0" fontId="2" fillId="0" borderId="26" xfId="38" applyFont="1" applyFill="1" applyBorder="1" applyAlignment="1">
      <alignment horizontal="center" vertical="center" wrapText="1"/>
    </xf>
    <xf numFmtId="0" fontId="2" fillId="0" borderId="46" xfId="38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center" vertical="center" wrapText="1"/>
    </xf>
    <xf numFmtId="0" fontId="9" fillId="0" borderId="10" xfId="37" applyFont="1" applyBorder="1" applyAlignment="1">
      <alignment horizontal="center" vertical="center" wrapText="1"/>
    </xf>
    <xf numFmtId="0" fontId="9" fillId="0" borderId="10" xfId="37" applyFont="1" applyFill="1" applyBorder="1" applyAlignment="1">
      <alignment horizontal="center" vertical="center" wrapText="1"/>
    </xf>
    <xf numFmtId="0" fontId="2" fillId="0" borderId="26" xfId="37" applyFont="1" applyFill="1" applyBorder="1" applyAlignment="1">
      <alignment horizontal="center" vertical="center" wrapText="1"/>
    </xf>
    <xf numFmtId="0" fontId="2" fillId="0" borderId="50" xfId="37" applyFont="1" applyFill="1" applyBorder="1" applyAlignment="1">
      <alignment horizontal="center" vertical="center" wrapText="1"/>
    </xf>
    <xf numFmtId="0" fontId="8" fillId="0" borderId="10" xfId="37" applyFont="1" applyFill="1" applyBorder="1" applyAlignment="1">
      <alignment horizontal="left" vertical="center" wrapText="1"/>
    </xf>
    <xf numFmtId="0" fontId="9" fillId="0" borderId="10" xfId="37" applyFont="1" applyFill="1" applyBorder="1" applyAlignment="1">
      <alignment horizontal="left" vertical="center" wrapText="1"/>
    </xf>
    <xf numFmtId="0" fontId="8" fillId="0" borderId="10" xfId="37" applyFont="1" applyFill="1" applyBorder="1" applyAlignment="1">
      <alignment horizontal="center" vertical="center" wrapText="1"/>
    </xf>
    <xf numFmtId="0" fontId="9" fillId="0" borderId="10" xfId="37" applyFont="1" applyFill="1" applyBorder="1" applyAlignment="1">
      <alignment horizontal="left" wrapText="1"/>
    </xf>
    <xf numFmtId="0" fontId="36" fillId="0" borderId="10" xfId="37" applyFont="1" applyFill="1" applyBorder="1" applyAlignment="1">
      <alignment horizontal="center" wrapText="1"/>
    </xf>
    <xf numFmtId="0" fontId="2" fillId="0" borderId="11" xfId="38" applyFont="1" applyFill="1" applyBorder="1" applyAlignment="1">
      <alignment horizontal="right" vertical="center"/>
    </xf>
    <xf numFmtId="0" fontId="2" fillId="0" borderId="11" xfId="38" applyFont="1" applyFill="1" applyBorder="1" applyAlignment="1">
      <alignment horizontal="left" vertical="top" wrapText="1"/>
    </xf>
    <xf numFmtId="0" fontId="2" fillId="0" borderId="28" xfId="38" applyFont="1" applyFill="1" applyBorder="1" applyAlignment="1">
      <alignment horizontal="right" vertical="center" wrapText="1"/>
    </xf>
    <xf numFmtId="0" fontId="2" fillId="0" borderId="30" xfId="38" applyFont="1" applyFill="1" applyBorder="1" applyAlignment="1">
      <alignment horizontal="right" vertical="center" wrapText="1"/>
    </xf>
    <xf numFmtId="0" fontId="2" fillId="0" borderId="43" xfId="38" applyFont="1" applyFill="1" applyBorder="1" applyAlignment="1">
      <alignment horizontal="right" vertical="center" wrapText="1"/>
    </xf>
    <xf numFmtId="0" fontId="2" fillId="0" borderId="11" xfId="38" applyFont="1" applyFill="1" applyBorder="1" applyAlignment="1">
      <alignment horizontal="right" vertical="top" wrapText="1"/>
    </xf>
    <xf numFmtId="0" fontId="2" fillId="0" borderId="11" xfId="38" applyFont="1" applyFill="1" applyBorder="1" applyAlignment="1">
      <alignment horizontal="right" vertical="center" wrapText="1"/>
    </xf>
    <xf numFmtId="0" fontId="2" fillId="0" borderId="15" xfId="38" applyFont="1" applyFill="1" applyBorder="1" applyAlignment="1">
      <alignment horizontal="center" vertical="center"/>
    </xf>
    <xf numFmtId="0" fontId="2" fillId="0" borderId="14" xfId="38" applyFont="1" applyFill="1" applyBorder="1" applyAlignment="1">
      <alignment horizontal="center" vertical="center"/>
    </xf>
    <xf numFmtId="0" fontId="8" fillId="0" borderId="29" xfId="38" applyFont="1" applyFill="1" applyBorder="1" applyAlignment="1">
      <alignment horizontal="center" vertical="center" wrapText="1"/>
    </xf>
    <xf numFmtId="0" fontId="8" fillId="0" borderId="63" xfId="38" applyFont="1" applyFill="1" applyBorder="1" applyAlignment="1">
      <alignment horizontal="center" vertical="center" wrapText="1"/>
    </xf>
    <xf numFmtId="0" fontId="8" fillId="0" borderId="44" xfId="38" applyFont="1" applyFill="1" applyBorder="1" applyAlignment="1">
      <alignment horizontal="center" vertical="center" wrapText="1"/>
    </xf>
    <xf numFmtId="0" fontId="8" fillId="0" borderId="32" xfId="38" applyFont="1" applyFill="1" applyBorder="1" applyAlignment="1">
      <alignment horizontal="center" vertical="center" wrapText="1"/>
    </xf>
    <xf numFmtId="0" fontId="8" fillId="0" borderId="0" xfId="38" applyFont="1" applyFill="1" applyBorder="1" applyAlignment="1">
      <alignment horizontal="center" vertical="center" wrapText="1"/>
    </xf>
    <xf numFmtId="0" fontId="8" fillId="0" borderId="62" xfId="38" applyFont="1" applyFill="1" applyBorder="1" applyAlignment="1">
      <alignment horizontal="center" vertical="center" wrapText="1"/>
    </xf>
    <xf numFmtId="0" fontId="8" fillId="0" borderId="27" xfId="38" applyFont="1" applyFill="1" applyBorder="1" applyAlignment="1">
      <alignment horizontal="center" vertical="center" wrapText="1"/>
    </xf>
    <xf numFmtId="0" fontId="8" fillId="0" borderId="31" xfId="38" applyFont="1" applyFill="1" applyBorder="1" applyAlignment="1">
      <alignment horizontal="center" vertical="center" wrapText="1"/>
    </xf>
    <xf numFmtId="0" fontId="8" fillId="0" borderId="42" xfId="38" applyFont="1" applyFill="1" applyBorder="1" applyAlignment="1">
      <alignment horizontal="center" vertical="center" wrapText="1"/>
    </xf>
    <xf numFmtId="0" fontId="2" fillId="0" borderId="28" xfId="38" applyFont="1" applyFill="1" applyBorder="1" applyAlignment="1">
      <alignment horizontal="center" vertical="center"/>
    </xf>
    <xf numFmtId="0" fontId="2" fillId="0" borderId="43" xfId="38" applyFont="1" applyFill="1" applyBorder="1" applyAlignment="1">
      <alignment horizontal="center" vertical="center"/>
    </xf>
    <xf numFmtId="0" fontId="2" fillId="0" borderId="15" xfId="38" applyFont="1" applyFill="1" applyBorder="1" applyAlignment="1">
      <alignment horizontal="center" vertical="center" wrapText="1"/>
    </xf>
    <xf numFmtId="0" fontId="2" fillId="0" borderId="20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11" xfId="38" applyFont="1" applyFill="1" applyBorder="1" applyAlignment="1">
      <alignment horizontal="center" vertical="center" wrapText="1"/>
    </xf>
    <xf numFmtId="0" fontId="8" fillId="0" borderId="0" xfId="38" applyFont="1" applyFill="1" applyBorder="1" applyAlignment="1">
      <alignment horizontal="right" vertical="top" wrapText="1"/>
    </xf>
    <xf numFmtId="0" fontId="2" fillId="0" borderId="28" xfId="38" applyFont="1" applyFill="1" applyBorder="1" applyAlignment="1">
      <alignment horizontal="left" vertical="top" wrapText="1"/>
    </xf>
    <xf numFmtId="0" fontId="2" fillId="0" borderId="43" xfId="38" applyFont="1" applyFill="1" applyBorder="1" applyAlignment="1">
      <alignment horizontal="left" vertical="top" wrapText="1"/>
    </xf>
    <xf numFmtId="0" fontId="2" fillId="0" borderId="28" xfId="38" applyFont="1" applyFill="1" applyBorder="1" applyAlignment="1">
      <alignment horizontal="right" vertical="top" wrapText="1"/>
    </xf>
    <xf numFmtId="0" fontId="2" fillId="0" borderId="43" xfId="38" applyFont="1" applyFill="1" applyBorder="1" applyAlignment="1">
      <alignment horizontal="right" vertical="top" wrapText="1"/>
    </xf>
    <xf numFmtId="0" fontId="2" fillId="0" borderId="15" xfId="38" applyFont="1" applyFill="1" applyBorder="1" applyAlignment="1">
      <alignment horizontal="right" vertical="center"/>
    </xf>
    <xf numFmtId="0" fontId="2" fillId="0" borderId="20" xfId="38" applyFont="1" applyFill="1" applyBorder="1" applyAlignment="1">
      <alignment horizontal="right" vertical="center"/>
    </xf>
    <xf numFmtId="0" fontId="2" fillId="0" borderId="14" xfId="38" applyFont="1" applyFill="1" applyBorder="1" applyAlignment="1">
      <alignment horizontal="right" vertical="center"/>
    </xf>
    <xf numFmtId="0" fontId="2" fillId="0" borderId="0" xfId="37" applyFont="1" applyFill="1" applyBorder="1" applyAlignment="1">
      <alignment horizontal="right" vertical="center"/>
    </xf>
    <xf numFmtId="0" fontId="9" fillId="0" borderId="0" xfId="37" applyFont="1" applyFill="1" applyBorder="1" applyAlignment="1">
      <alignment horizontal="right" vertical="center"/>
    </xf>
    <xf numFmtId="0" fontId="9" fillId="0" borderId="11" xfId="38" applyFont="1" applyFill="1" applyBorder="1" applyAlignment="1">
      <alignment horizontal="right" vertical="top" wrapText="1"/>
    </xf>
    <xf numFmtId="0" fontId="9" fillId="0" borderId="11" xfId="38" applyFont="1" applyFill="1" applyBorder="1" applyAlignment="1">
      <alignment horizontal="right"/>
    </xf>
    <xf numFmtId="0" fontId="2" fillId="0" borderId="28" xfId="38" applyFont="1" applyFill="1" applyBorder="1" applyAlignment="1">
      <alignment horizontal="left" vertical="center" wrapText="1"/>
    </xf>
    <xf numFmtId="0" fontId="2" fillId="0" borderId="30" xfId="38" applyFont="1" applyFill="1" applyBorder="1" applyAlignment="1">
      <alignment horizontal="left" vertical="center" wrapText="1"/>
    </xf>
    <xf numFmtId="0" fontId="2" fillId="0" borderId="43" xfId="38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wrapText="1"/>
    </xf>
    <xf numFmtId="0" fontId="2" fillId="0" borderId="43" xfId="0" applyFont="1" applyFill="1" applyBorder="1" applyAlignment="1">
      <alignment horizontal="left" wrapText="1"/>
    </xf>
    <xf numFmtId="3" fontId="9" fillId="0" borderId="0" xfId="38" applyNumberFormat="1" applyFont="1" applyFill="1" applyBorder="1" applyAlignment="1">
      <alignment horizontal="right" vertical="center" wrapText="1"/>
    </xf>
    <xf numFmtId="0" fontId="2" fillId="0" borderId="11" xfId="37" applyFont="1" applyFill="1" applyBorder="1" applyAlignment="1">
      <alignment horizontal="left" vertical="top" wrapText="1"/>
    </xf>
    <xf numFmtId="3" fontId="1" fillId="0" borderId="0" xfId="38" applyNumberFormat="1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2" fillId="0" borderId="14" xfId="38" applyFont="1" applyFill="1" applyBorder="1" applyAlignment="1">
      <alignment horizontal="left" vertical="top" wrapText="1"/>
    </xf>
    <xf numFmtId="0" fontId="5" fillId="0" borderId="0" xfId="38" applyFont="1" applyFill="1" applyBorder="1" applyAlignment="1">
      <alignment horizontal="center" vertical="center" wrapText="1"/>
    </xf>
    <xf numFmtId="0" fontId="2" fillId="0" borderId="11" xfId="38" applyFont="1" applyFill="1" applyBorder="1" applyAlignment="1">
      <alignment horizontal="left" vertical="center"/>
    </xf>
    <xf numFmtId="0" fontId="35" fillId="0" borderId="11" xfId="38" applyFont="1" applyFill="1" applyBorder="1" applyAlignment="1">
      <alignment horizontal="right" vertical="top" wrapText="1"/>
    </xf>
    <xf numFmtId="0" fontId="9" fillId="0" borderId="11" xfId="38" applyFont="1" applyFill="1" applyBorder="1" applyAlignment="1">
      <alignment horizontal="center" vertical="center"/>
    </xf>
    <xf numFmtId="0" fontId="9" fillId="0" borderId="11" xfId="38" applyFont="1" applyFill="1" applyBorder="1" applyAlignment="1">
      <alignment horizontal="center" wrapText="1"/>
    </xf>
    <xf numFmtId="0" fontId="2" fillId="0" borderId="11" xfId="38" applyFont="1" applyFill="1" applyBorder="1" applyAlignment="1">
      <alignment horizontal="right"/>
    </xf>
    <xf numFmtId="0" fontId="2" fillId="0" borderId="11" xfId="38" applyFont="1" applyFill="1" applyBorder="1" applyAlignment="1">
      <alignment horizontal="center" vertical="center"/>
    </xf>
    <xf numFmtId="0" fontId="2" fillId="0" borderId="28" xfId="37" applyFont="1" applyFill="1" applyBorder="1" applyAlignment="1">
      <alignment horizontal="left" vertical="top" wrapText="1"/>
    </xf>
    <xf numFmtId="0" fontId="2" fillId="0" borderId="43" xfId="37" applyFont="1" applyFill="1" applyBorder="1" applyAlignment="1">
      <alignment horizontal="left" vertical="top" wrapText="1"/>
    </xf>
    <xf numFmtId="0" fontId="2" fillId="0" borderId="28" xfId="38" applyFont="1" applyFill="1" applyBorder="1" applyAlignment="1">
      <alignment horizontal="center" vertical="center" wrapText="1"/>
    </xf>
    <xf numFmtId="0" fontId="2" fillId="0" borderId="30" xfId="38" applyFont="1" applyFill="1" applyBorder="1" applyAlignment="1">
      <alignment horizontal="center" vertical="center" wrapText="1"/>
    </xf>
    <xf numFmtId="0" fontId="2" fillId="0" borderId="43" xfId="38" applyFont="1" applyFill="1" applyBorder="1" applyAlignment="1">
      <alignment horizontal="center" vertical="center" wrapText="1"/>
    </xf>
    <xf numFmtId="0" fontId="33" fillId="0" borderId="0" xfId="38" applyFont="1" applyFill="1" applyBorder="1" applyAlignment="1">
      <alignment horizontal="center"/>
    </xf>
    <xf numFmtId="0" fontId="2" fillId="0" borderId="5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9" fontId="2" fillId="0" borderId="17" xfId="0" applyNumberFormat="1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24" xfId="0" applyFont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0" fontId="4" fillId="0" borderId="0" xfId="0" applyFont="1" applyAlignment="1">
      <alignment horizontal="center"/>
    </xf>
    <xf numFmtId="0" fontId="33" fillId="0" borderId="0" xfId="38" applyFont="1" applyFill="1" applyBorder="1" applyAlignment="1">
      <alignment horizontal="center" vertical="top" wrapText="1"/>
    </xf>
    <xf numFmtId="0" fontId="33" fillId="0" borderId="0" xfId="38" applyFont="1" applyFill="1" applyBorder="1" applyAlignment="1">
      <alignment horizontal="center" vertical="center" wrapText="1"/>
    </xf>
    <xf numFmtId="0" fontId="2" fillId="0" borderId="0" xfId="44" applyFont="1" applyFill="1" applyBorder="1" applyAlignment="1">
      <alignment horizontal="center" vertical="top" wrapText="1"/>
    </xf>
    <xf numFmtId="0" fontId="2" fillId="0" borderId="0" xfId="44" applyFont="1" applyFill="1" applyBorder="1" applyAlignment="1">
      <alignment horizontal="center" vertical="center" wrapText="1"/>
    </xf>
    <xf numFmtId="0" fontId="2" fillId="0" borderId="0" xfId="44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55" xfId="0" applyFont="1" applyBorder="1" applyAlignment="1">
      <alignment horizontal="center"/>
    </xf>
    <xf numFmtId="0" fontId="8" fillId="0" borderId="61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38" fillId="0" borderId="26" xfId="0" applyFont="1" applyBorder="1" applyAlignment="1">
      <alignment horizontal="center" vertical="center" wrapText="1"/>
    </xf>
    <xf numFmtId="0" fontId="38" fillId="0" borderId="50" xfId="0" applyFont="1" applyBorder="1" applyAlignment="1">
      <alignment horizontal="center" vertical="center" wrapText="1"/>
    </xf>
    <xf numFmtId="0" fontId="38" fillId="0" borderId="46" xfId="0" applyFont="1" applyBorder="1" applyAlignment="1">
      <alignment horizontal="center" vertical="center" wrapText="1"/>
    </xf>
    <xf numFmtId="0" fontId="38" fillId="0" borderId="38" xfId="0" applyFont="1" applyBorder="1" applyAlignment="1">
      <alignment horizontal="center"/>
    </xf>
    <xf numFmtId="0" fontId="38" fillId="0" borderId="39" xfId="0" applyFont="1" applyBorder="1" applyAlignment="1">
      <alignment horizontal="center"/>
    </xf>
    <xf numFmtId="0" fontId="38" fillId="0" borderId="59" xfId="0" applyFont="1" applyFill="1" applyBorder="1" applyAlignment="1">
      <alignment horizontal="center" vertical="center" wrapText="1"/>
    </xf>
    <xf numFmtId="0" fontId="38" fillId="0" borderId="16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0" fontId="38" fillId="0" borderId="34" xfId="0" applyFont="1" applyFill="1" applyBorder="1" applyAlignment="1">
      <alignment horizontal="left" vertical="center" wrapText="1"/>
    </xf>
    <xf numFmtId="0" fontId="38" fillId="0" borderId="35" xfId="0" applyFont="1" applyFill="1" applyBorder="1" applyAlignment="1">
      <alignment horizontal="left" vertical="center" wrapText="1"/>
    </xf>
    <xf numFmtId="0" fontId="38" fillId="0" borderId="34" xfId="0" applyFont="1" applyBorder="1" applyAlignment="1">
      <alignment horizontal="left" vertical="center" wrapText="1"/>
    </xf>
    <xf numFmtId="0" fontId="38" fillId="0" borderId="35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38" fillId="0" borderId="0" xfId="38" applyFont="1" applyFill="1" applyBorder="1" applyAlignment="1">
      <alignment horizontal="center" vertical="top" wrapText="1"/>
    </xf>
    <xf numFmtId="0" fontId="38" fillId="0" borderId="0" xfId="38" applyFont="1" applyFill="1" applyBorder="1" applyAlignment="1">
      <alignment horizontal="center" vertical="center" wrapText="1"/>
    </xf>
    <xf numFmtId="0" fontId="38" fillId="0" borderId="0" xfId="38" applyFont="1" applyFill="1" applyBorder="1" applyAlignment="1">
      <alignment horizontal="center"/>
    </xf>
    <xf numFmtId="2" fontId="38" fillId="0" borderId="44" xfId="0" applyNumberFormat="1" applyFont="1" applyFill="1" applyBorder="1" applyAlignment="1">
      <alignment horizontal="center" vertical="center" wrapText="1"/>
    </xf>
    <xf numFmtId="2" fontId="38" fillId="0" borderId="16" xfId="0" applyNumberFormat="1" applyFont="1" applyFill="1" applyBorder="1" applyAlignment="1">
      <alignment horizontal="center" vertical="center" wrapText="1"/>
    </xf>
    <xf numFmtId="0" fontId="40" fillId="0" borderId="17" xfId="0" applyFont="1" applyFill="1" applyBorder="1" applyAlignment="1">
      <alignment horizontal="center" wrapText="1"/>
    </xf>
    <xf numFmtId="0" fontId="40" fillId="0" borderId="19" xfId="0" applyFont="1" applyFill="1" applyBorder="1" applyAlignment="1">
      <alignment horizontal="center" wrapText="1"/>
    </xf>
    <xf numFmtId="0" fontId="38" fillId="0" borderId="66" xfId="0" applyFont="1" applyBorder="1" applyAlignment="1">
      <alignment horizontal="center"/>
    </xf>
    <xf numFmtId="0" fontId="38" fillId="0" borderId="58" xfId="0" applyFont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38" fillId="0" borderId="37" xfId="0" applyFont="1" applyFill="1" applyBorder="1" applyAlignment="1">
      <alignment horizontal="center"/>
    </xf>
    <xf numFmtId="0" fontId="2" fillId="0" borderId="64" xfId="0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2" fontId="38" fillId="0" borderId="59" xfId="0" applyNumberFormat="1" applyFont="1" applyFill="1" applyBorder="1" applyAlignment="1">
      <alignment horizontal="center" vertical="center" wrapText="1"/>
    </xf>
    <xf numFmtId="0" fontId="38" fillId="0" borderId="34" xfId="0" applyFont="1" applyFill="1" applyBorder="1" applyAlignment="1">
      <alignment horizontal="center" vertical="center" wrapText="1"/>
    </xf>
    <xf numFmtId="0" fontId="38" fillId="0" borderId="22" xfId="0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38" fillId="0" borderId="65" xfId="0" applyFont="1" applyFill="1" applyBorder="1" applyAlignment="1">
      <alignment horizontal="center" vertical="center" wrapText="1"/>
    </xf>
    <xf numFmtId="0" fontId="38" fillId="0" borderId="30" xfId="0" applyFont="1" applyFill="1" applyBorder="1" applyAlignment="1">
      <alignment horizontal="center" vertical="center" wrapText="1"/>
    </xf>
    <xf numFmtId="0" fontId="38" fillId="0" borderId="6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2" fontId="38" fillId="0" borderId="29" xfId="0" applyNumberFormat="1" applyFont="1" applyFill="1" applyBorder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un" xfId="29" builtinId="26" customBuiltin="1"/>
    <cellStyle name="Calcul" xfId="26" builtinId="22" customBuiltin="1"/>
    <cellStyle name="Celulă legată" xfId="35" builtinId="24" customBuiltin="1"/>
    <cellStyle name="Eronat" xfId="25" builtinId="27" customBuiltin="1"/>
    <cellStyle name="Ieșire" xfId="40" builtinId="21" customBuiltin="1"/>
    <cellStyle name="Intrare" xfId="34" builtinId="20" customBuiltin="1"/>
    <cellStyle name="Neutru" xfId="36" builtinId="28" customBuiltin="1"/>
    <cellStyle name="Normal" xfId="0" builtinId="0"/>
    <cellStyle name="Normal_BVC sint. v.23.01.2013" xfId="37"/>
    <cellStyle name="Normal_Copy of Copy of BVC analitic" xfId="38"/>
    <cellStyle name="Normal_Copy of Copy of BVC analitic 2" xfId="44"/>
    <cellStyle name="Notă" xfId="39" builtinId="10" customBuiltin="1"/>
    <cellStyle name="Text avertisment" xfId="43" builtinId="11" customBuiltin="1"/>
    <cellStyle name="Text explicativ" xfId="28" builtinId="53" customBuiltin="1"/>
    <cellStyle name="Titlu" xfId="41" builtinId="15" customBuiltin="1"/>
    <cellStyle name="Titlu 1" xfId="30" builtinId="16" customBuiltin="1"/>
    <cellStyle name="Titlu 2" xfId="31" builtinId="17" customBuiltin="1"/>
    <cellStyle name="Titlu 3" xfId="32" builtinId="18" customBuiltin="1"/>
    <cellStyle name="Titlu 4" xfId="33" builtinId="19" customBuiltin="1"/>
    <cellStyle name="Total" xfId="42" builtinId="25" customBuiltin="1"/>
    <cellStyle name="Verificare celulă" xfId="2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92"/>
  <sheetViews>
    <sheetView workbookViewId="0">
      <pane xSplit="6" ySplit="11" topLeftCell="G51" activePane="bottomRight" state="frozen"/>
      <selection pane="topRight" activeCell="G1" sqref="G1"/>
      <selection pane="bottomLeft" activeCell="A12" sqref="A12"/>
      <selection pane="bottomRight" activeCell="P59" sqref="P59"/>
    </sheetView>
  </sheetViews>
  <sheetFormatPr defaultRowHeight="12.75" x14ac:dyDescent="0.2"/>
  <cols>
    <col min="1" max="1" width="3.7109375" style="96" customWidth="1"/>
    <col min="2" max="2" width="3.42578125" style="96" customWidth="1"/>
    <col min="3" max="3" width="2.85546875" style="40" customWidth="1"/>
    <col min="4" max="4" width="3.5703125" style="96" customWidth="1"/>
    <col min="5" max="5" width="45.5703125" style="42" customWidth="1"/>
    <col min="6" max="6" width="5" style="43" customWidth="1"/>
    <col min="7" max="7" width="10.5703125" style="43" customWidth="1"/>
    <col min="8" max="8" width="11" style="74" customWidth="1"/>
    <col min="9" max="9" width="6.85546875" style="39" customWidth="1"/>
    <col min="10" max="10" width="8" style="38" customWidth="1"/>
    <col min="11" max="11" width="8.28515625" style="39" customWidth="1"/>
    <col min="12" max="12" width="7.28515625" style="39" customWidth="1"/>
    <col min="13" max="13" width="7.42578125" style="39" customWidth="1"/>
    <col min="14" max="110" width="9.140625" style="39"/>
    <col min="111" max="16384" width="9.140625" style="74"/>
  </cols>
  <sheetData>
    <row r="1" spans="1:114" ht="15.75" x14ac:dyDescent="0.25">
      <c r="A1" s="59" t="s">
        <v>359</v>
      </c>
      <c r="B1" s="22"/>
      <c r="C1" s="27"/>
      <c r="D1" s="22"/>
      <c r="E1" s="24"/>
      <c r="F1" s="158" t="s">
        <v>360</v>
      </c>
      <c r="G1" s="52"/>
    </row>
    <row r="2" spans="1:114" ht="15.75" x14ac:dyDescent="0.25">
      <c r="A2" s="59" t="s">
        <v>361</v>
      </c>
      <c r="B2" s="22"/>
      <c r="C2" s="27"/>
      <c r="D2" s="22"/>
      <c r="E2" s="24"/>
      <c r="F2" s="25"/>
      <c r="G2" s="52"/>
      <c r="H2" s="26"/>
    </row>
    <row r="3" spans="1:114" ht="15.75" x14ac:dyDescent="0.25">
      <c r="A3" s="59" t="s">
        <v>362</v>
      </c>
      <c r="B3" s="22"/>
      <c r="C3" s="27"/>
      <c r="D3" s="22"/>
      <c r="E3" s="24"/>
      <c r="F3" s="25"/>
      <c r="G3" s="52"/>
      <c r="H3" s="26"/>
    </row>
    <row r="4" spans="1:114" ht="15.75" x14ac:dyDescent="0.25">
      <c r="A4" s="59" t="s">
        <v>363</v>
      </c>
      <c r="B4" s="22"/>
      <c r="C4" s="27"/>
      <c r="D4" s="22"/>
      <c r="E4" s="24"/>
      <c r="F4" s="25"/>
      <c r="G4" s="52"/>
      <c r="H4" s="26"/>
    </row>
    <row r="5" spans="1:114" ht="15.75" x14ac:dyDescent="0.25">
      <c r="A5" s="27"/>
      <c r="B5" s="27"/>
      <c r="C5" s="23"/>
      <c r="D5" s="27"/>
      <c r="E5" s="28"/>
      <c r="F5" s="29"/>
      <c r="G5" s="53"/>
      <c r="H5" s="30"/>
      <c r="L5" s="44" t="s">
        <v>136</v>
      </c>
    </row>
    <row r="6" spans="1:114" ht="18" customHeight="1" x14ac:dyDescent="0.2">
      <c r="A6" s="254" t="s">
        <v>397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</row>
    <row r="7" spans="1:114" ht="15.75" x14ac:dyDescent="0.25">
      <c r="A7" s="27"/>
      <c r="B7" s="27"/>
      <c r="C7" s="23"/>
      <c r="D7" s="27"/>
      <c r="E7" s="28"/>
      <c r="F7" s="29"/>
      <c r="G7" s="53"/>
      <c r="H7" s="30"/>
    </row>
    <row r="8" spans="1:114" ht="15.75" thickBot="1" x14ac:dyDescent="0.3">
      <c r="A8" s="31"/>
      <c r="B8" s="31"/>
      <c r="C8" s="32"/>
      <c r="D8" s="31"/>
      <c r="E8" s="33"/>
      <c r="F8" s="34"/>
      <c r="G8" s="54"/>
      <c r="H8" s="55"/>
      <c r="M8" s="55" t="s">
        <v>47</v>
      </c>
    </row>
    <row r="9" spans="1:114" ht="15" customHeight="1" thickBot="1" x14ac:dyDescent="0.25">
      <c r="A9" s="273"/>
      <c r="B9" s="274"/>
      <c r="C9" s="274"/>
      <c r="D9" s="275" t="s">
        <v>48</v>
      </c>
      <c r="E9" s="270"/>
      <c r="F9" s="268" t="s">
        <v>59</v>
      </c>
      <c r="G9" s="268" t="s">
        <v>390</v>
      </c>
      <c r="H9" s="268" t="s">
        <v>391</v>
      </c>
      <c r="I9" s="268" t="s">
        <v>114</v>
      </c>
      <c r="J9" s="266" t="s">
        <v>377</v>
      </c>
      <c r="K9" s="266" t="s">
        <v>392</v>
      </c>
      <c r="L9" s="253" t="s">
        <v>6</v>
      </c>
      <c r="M9" s="253"/>
      <c r="DG9" s="39"/>
      <c r="DH9" s="39"/>
      <c r="DI9" s="39"/>
      <c r="DJ9" s="39"/>
    </row>
    <row r="10" spans="1:114" ht="51.75" customHeight="1" thickBot="1" x14ac:dyDescent="0.25">
      <c r="A10" s="274"/>
      <c r="B10" s="274"/>
      <c r="C10" s="274"/>
      <c r="D10" s="270"/>
      <c r="E10" s="270"/>
      <c r="F10" s="270"/>
      <c r="G10" s="269"/>
      <c r="H10" s="269"/>
      <c r="I10" s="269"/>
      <c r="J10" s="267"/>
      <c r="K10" s="267"/>
      <c r="L10" s="56" t="s">
        <v>195</v>
      </c>
      <c r="M10" s="56" t="s">
        <v>196</v>
      </c>
      <c r="DG10" s="39"/>
      <c r="DH10" s="39"/>
      <c r="DI10" s="39"/>
      <c r="DJ10" s="39"/>
    </row>
    <row r="11" spans="1:114" s="79" customFormat="1" ht="12" thickBot="1" x14ac:dyDescent="0.25">
      <c r="A11" s="75">
        <v>0</v>
      </c>
      <c r="B11" s="257">
        <v>1</v>
      </c>
      <c r="C11" s="257"/>
      <c r="D11" s="277">
        <v>2</v>
      </c>
      <c r="E11" s="277"/>
      <c r="F11" s="76">
        <v>3</v>
      </c>
      <c r="G11" s="76">
        <v>4</v>
      </c>
      <c r="H11" s="76">
        <v>5</v>
      </c>
      <c r="I11" s="76" t="s">
        <v>115</v>
      </c>
      <c r="J11" s="77">
        <v>7</v>
      </c>
      <c r="K11" s="77">
        <v>8</v>
      </c>
      <c r="L11" s="77">
        <v>9</v>
      </c>
      <c r="M11" s="77">
        <v>10</v>
      </c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</row>
    <row r="12" spans="1:114" ht="13.5" customHeight="1" thickBot="1" x14ac:dyDescent="0.25">
      <c r="A12" s="80" t="s">
        <v>26</v>
      </c>
      <c r="B12" s="72"/>
      <c r="C12" s="81"/>
      <c r="D12" s="255" t="s">
        <v>271</v>
      </c>
      <c r="E12" s="255"/>
      <c r="F12" s="83">
        <v>1</v>
      </c>
      <c r="G12" s="159">
        <f>G13+G16</f>
        <v>20448.409</v>
      </c>
      <c r="H12" s="240">
        <f>H13+H16</f>
        <v>22002</v>
      </c>
      <c r="I12" s="159">
        <f>H12/G12*100</f>
        <v>107.5976130954736</v>
      </c>
      <c r="J12" s="160">
        <f>H12*1.025</f>
        <v>22552.05</v>
      </c>
      <c r="K12" s="160">
        <f>H12*1.038</f>
        <v>22838.076000000001</v>
      </c>
      <c r="L12" s="160">
        <f>J12/H12*100</f>
        <v>102.49999999999999</v>
      </c>
      <c r="M12" s="160">
        <f>K12/J12*100</f>
        <v>101.26829268292683</v>
      </c>
    </row>
    <row r="13" spans="1:114" ht="15" customHeight="1" thickBot="1" x14ac:dyDescent="0.25">
      <c r="A13" s="256"/>
      <c r="B13" s="72">
        <v>1</v>
      </c>
      <c r="C13" s="81"/>
      <c r="D13" s="255" t="s">
        <v>336</v>
      </c>
      <c r="E13" s="255"/>
      <c r="F13" s="83">
        <v>2</v>
      </c>
      <c r="G13" s="240">
        <f>ANEXA2!J14/1000</f>
        <v>20391.88</v>
      </c>
      <c r="H13" s="240">
        <f>ANEXA2!R14/1000</f>
        <v>21920</v>
      </c>
      <c r="I13" s="159">
        <f>H13/G13*100</f>
        <v>107.4937671269152</v>
      </c>
      <c r="J13" s="160">
        <f>H13*1.025</f>
        <v>22467.999999999996</v>
      </c>
      <c r="K13" s="160">
        <f>H13*1.038</f>
        <v>22752.959999999999</v>
      </c>
      <c r="L13" s="160">
        <f>J13/H13*100</f>
        <v>102.49999999999999</v>
      </c>
      <c r="M13" s="160">
        <f>K13/J13*100</f>
        <v>101.26829268292686</v>
      </c>
    </row>
    <row r="14" spans="1:114" ht="15" customHeight="1" thickBot="1" x14ac:dyDescent="0.25">
      <c r="A14" s="256"/>
      <c r="B14" s="72"/>
      <c r="C14" s="81"/>
      <c r="D14" s="82" t="s">
        <v>27</v>
      </c>
      <c r="E14" s="84" t="s">
        <v>257</v>
      </c>
      <c r="F14" s="83">
        <v>3</v>
      </c>
      <c r="G14" s="159">
        <v>0</v>
      </c>
      <c r="H14" s="159">
        <v>0</v>
      </c>
      <c r="I14" s="159">
        <v>0</v>
      </c>
      <c r="J14" s="160">
        <f>H14*1.025</f>
        <v>0</v>
      </c>
      <c r="K14" s="160">
        <f>H14*1.038</f>
        <v>0</v>
      </c>
      <c r="L14" s="160"/>
      <c r="M14" s="160"/>
    </row>
    <row r="15" spans="1:114" ht="15" customHeight="1" thickBot="1" x14ac:dyDescent="0.25">
      <c r="A15" s="256"/>
      <c r="B15" s="72"/>
      <c r="C15" s="81"/>
      <c r="D15" s="82" t="s">
        <v>28</v>
      </c>
      <c r="E15" s="84" t="s">
        <v>31</v>
      </c>
      <c r="F15" s="83">
        <v>4</v>
      </c>
      <c r="G15" s="159"/>
      <c r="H15" s="159"/>
      <c r="I15" s="159"/>
      <c r="J15" s="160"/>
      <c r="K15" s="160"/>
      <c r="L15" s="160"/>
      <c r="M15" s="160"/>
    </row>
    <row r="16" spans="1:114" ht="16.5" customHeight="1" thickBot="1" x14ac:dyDescent="0.25">
      <c r="A16" s="256"/>
      <c r="B16" s="72">
        <v>2</v>
      </c>
      <c r="C16" s="81"/>
      <c r="D16" s="255" t="s">
        <v>116</v>
      </c>
      <c r="E16" s="255"/>
      <c r="F16" s="83">
        <v>5</v>
      </c>
      <c r="G16" s="240">
        <f>ANEXA2!J34/1000</f>
        <v>56.529000000000003</v>
      </c>
      <c r="H16" s="240">
        <f>ANEXA2!R34/1000</f>
        <v>82</v>
      </c>
      <c r="I16" s="159">
        <f>H16/G16*100</f>
        <v>145.05828866599444</v>
      </c>
      <c r="J16" s="160">
        <f>H16*1.025</f>
        <v>84.05</v>
      </c>
      <c r="K16" s="160">
        <f>H16*1.038</f>
        <v>85.116</v>
      </c>
      <c r="L16" s="160">
        <f>J16/H16*100</f>
        <v>102.49999999999999</v>
      </c>
      <c r="M16" s="160">
        <f>K16/J16*100</f>
        <v>101.26829268292683</v>
      </c>
    </row>
    <row r="17" spans="1:13" ht="17.25" customHeight="1" thickBot="1" x14ac:dyDescent="0.25">
      <c r="A17" s="256"/>
      <c r="B17" s="72">
        <v>3</v>
      </c>
      <c r="C17" s="81"/>
      <c r="D17" s="255" t="s">
        <v>7</v>
      </c>
      <c r="E17" s="255"/>
      <c r="F17" s="83">
        <v>6</v>
      </c>
      <c r="G17" s="159"/>
      <c r="H17" s="159"/>
      <c r="I17" s="159"/>
      <c r="J17" s="160"/>
      <c r="K17" s="160"/>
      <c r="L17" s="160"/>
      <c r="M17" s="160"/>
    </row>
    <row r="18" spans="1:13" ht="15.75" customHeight="1" thickBot="1" x14ac:dyDescent="0.25">
      <c r="A18" s="80" t="s">
        <v>16</v>
      </c>
      <c r="B18" s="72"/>
      <c r="C18" s="81"/>
      <c r="D18" s="255" t="s">
        <v>337</v>
      </c>
      <c r="E18" s="255"/>
      <c r="F18" s="83">
        <v>7</v>
      </c>
      <c r="G18" s="240">
        <f>G19+G31+G32</f>
        <v>20408.981</v>
      </c>
      <c r="H18" s="240">
        <f>H19+H31+H32</f>
        <v>21768.3117088</v>
      </c>
      <c r="I18" s="159">
        <f t="shared" ref="I18:I25" si="0">H18/G18*100</f>
        <v>106.66045359540487</v>
      </c>
      <c r="J18" s="160">
        <f t="shared" ref="J18:J25" si="1">H18*1.025</f>
        <v>22312.519501519997</v>
      </c>
      <c r="K18" s="160">
        <f t="shared" ref="K18:K25" si="2">H18*1.038</f>
        <v>22595.507553734402</v>
      </c>
      <c r="L18" s="160">
        <f t="shared" ref="L18:L25" si="3">J18/H18*100</f>
        <v>102.49999999999999</v>
      </c>
      <c r="M18" s="160">
        <f t="shared" ref="M18:M25" si="4">K18/J18*100</f>
        <v>101.26829268292686</v>
      </c>
    </row>
    <row r="19" spans="1:13" ht="15" customHeight="1" thickBot="1" x14ac:dyDescent="0.25">
      <c r="A19" s="256"/>
      <c r="B19" s="72">
        <v>1</v>
      </c>
      <c r="C19" s="81"/>
      <c r="D19" s="255" t="s">
        <v>8</v>
      </c>
      <c r="E19" s="276"/>
      <c r="F19" s="83">
        <v>8</v>
      </c>
      <c r="G19" s="240">
        <f>G20+G21+G22+G30</f>
        <v>20232.756000000001</v>
      </c>
      <c r="H19" s="240">
        <f>H20+H21+H22+H30</f>
        <v>21588.3117088</v>
      </c>
      <c r="I19" s="159">
        <f t="shared" si="0"/>
        <v>106.69980752399721</v>
      </c>
      <c r="J19" s="160">
        <f t="shared" si="1"/>
        <v>22128.019501519997</v>
      </c>
      <c r="K19" s="160">
        <f t="shared" si="2"/>
        <v>22408.667553734402</v>
      </c>
      <c r="L19" s="160">
        <f t="shared" si="3"/>
        <v>102.49999999999999</v>
      </c>
      <c r="M19" s="160">
        <f t="shared" si="4"/>
        <v>101.26829268292686</v>
      </c>
    </row>
    <row r="20" spans="1:13" ht="16.5" customHeight="1" thickBot="1" x14ac:dyDescent="0.25">
      <c r="A20" s="256"/>
      <c r="B20" s="271"/>
      <c r="C20" s="86" t="s">
        <v>125</v>
      </c>
      <c r="D20" s="255" t="s">
        <v>254</v>
      </c>
      <c r="E20" s="255"/>
      <c r="F20" s="83">
        <v>9</v>
      </c>
      <c r="G20" s="240">
        <f>ANEXA2!J43/1000</f>
        <v>15344.18</v>
      </c>
      <c r="H20" s="240">
        <f>ANEXA2!R43/1000</f>
        <v>16342</v>
      </c>
      <c r="I20" s="159">
        <f t="shared" si="0"/>
        <v>106.50292162891728</v>
      </c>
      <c r="J20" s="160">
        <f t="shared" si="1"/>
        <v>16750.55</v>
      </c>
      <c r="K20" s="160">
        <f t="shared" si="2"/>
        <v>16962.995999999999</v>
      </c>
      <c r="L20" s="160">
        <f t="shared" si="3"/>
        <v>102.49999999999999</v>
      </c>
      <c r="M20" s="160">
        <f t="shared" si="4"/>
        <v>101.26829268292683</v>
      </c>
    </row>
    <row r="21" spans="1:13" ht="16.5" customHeight="1" thickBot="1" x14ac:dyDescent="0.25">
      <c r="A21" s="256"/>
      <c r="B21" s="272"/>
      <c r="C21" s="87" t="s">
        <v>126</v>
      </c>
      <c r="D21" s="255" t="s">
        <v>132</v>
      </c>
      <c r="E21" s="276"/>
      <c r="F21" s="83">
        <v>10</v>
      </c>
      <c r="G21" s="240">
        <f>ANEXA2!J92/1000</f>
        <v>348.03199999999998</v>
      </c>
      <c r="H21" s="240">
        <f>ANEXA2!R92/1000</f>
        <v>380</v>
      </c>
      <c r="I21" s="159">
        <f t="shared" si="0"/>
        <v>109.18536226553881</v>
      </c>
      <c r="J21" s="160">
        <f t="shared" si="1"/>
        <v>389.49999999999994</v>
      </c>
      <c r="K21" s="160">
        <f t="shared" si="2"/>
        <v>394.44</v>
      </c>
      <c r="L21" s="160">
        <f t="shared" si="3"/>
        <v>102.49999999999999</v>
      </c>
      <c r="M21" s="160">
        <f t="shared" si="4"/>
        <v>101.26829268292686</v>
      </c>
    </row>
    <row r="22" spans="1:13" ht="17.25" customHeight="1" thickBot="1" x14ac:dyDescent="0.25">
      <c r="A22" s="256"/>
      <c r="B22" s="272"/>
      <c r="C22" s="88" t="s">
        <v>130</v>
      </c>
      <c r="D22" s="265" t="s">
        <v>262</v>
      </c>
      <c r="E22" s="255"/>
      <c r="F22" s="83">
        <v>11</v>
      </c>
      <c r="G22" s="240">
        <f>G23+G28+G29</f>
        <v>3433.7219999999998</v>
      </c>
      <c r="H22" s="240">
        <f>H23+H28+H29</f>
        <v>3746.3117087999999</v>
      </c>
      <c r="I22" s="159">
        <f t="shared" si="0"/>
        <v>109.1035240709644</v>
      </c>
      <c r="J22" s="160">
        <f t="shared" si="1"/>
        <v>3839.9695015199995</v>
      </c>
      <c r="K22" s="160">
        <f t="shared" si="2"/>
        <v>3888.6715537343998</v>
      </c>
      <c r="L22" s="160">
        <f t="shared" si="3"/>
        <v>102.49999999999999</v>
      </c>
      <c r="M22" s="160">
        <f t="shared" si="4"/>
        <v>101.26829268292683</v>
      </c>
    </row>
    <row r="23" spans="1:13" ht="17.25" customHeight="1" thickBot="1" x14ac:dyDescent="0.25">
      <c r="A23" s="256"/>
      <c r="B23" s="272"/>
      <c r="C23" s="89"/>
      <c r="D23" s="90" t="s">
        <v>260</v>
      </c>
      <c r="E23" s="73" t="s">
        <v>272</v>
      </c>
      <c r="F23" s="83">
        <v>12</v>
      </c>
      <c r="G23" s="240">
        <f>G24+G25</f>
        <v>2681.277</v>
      </c>
      <c r="H23" s="240">
        <f>H24+H25</f>
        <v>3000</v>
      </c>
      <c r="I23" s="159">
        <f t="shared" si="0"/>
        <v>111.88698519399524</v>
      </c>
      <c r="J23" s="160">
        <f t="shared" si="1"/>
        <v>3074.9999999999995</v>
      </c>
      <c r="K23" s="160">
        <f t="shared" si="2"/>
        <v>3114</v>
      </c>
      <c r="L23" s="160">
        <f t="shared" si="3"/>
        <v>102.49999999999999</v>
      </c>
      <c r="M23" s="160">
        <f t="shared" si="4"/>
        <v>101.26829268292686</v>
      </c>
    </row>
    <row r="24" spans="1:13" ht="16.5" customHeight="1" thickBot="1" x14ac:dyDescent="0.25">
      <c r="A24" s="256"/>
      <c r="B24" s="272"/>
      <c r="C24" s="89"/>
      <c r="D24" s="91" t="s">
        <v>162</v>
      </c>
      <c r="E24" s="82" t="s">
        <v>127</v>
      </c>
      <c r="F24" s="83">
        <v>13</v>
      </c>
      <c r="G24" s="240">
        <f>ANEXA2!J101/1000</f>
        <v>2421.83</v>
      </c>
      <c r="H24" s="240">
        <f>ANEXA2!R101/1000</f>
        <v>2640</v>
      </c>
      <c r="I24" s="159">
        <f t="shared" si="0"/>
        <v>109.00847706073506</v>
      </c>
      <c r="J24" s="160">
        <f t="shared" si="1"/>
        <v>2705.9999999999995</v>
      </c>
      <c r="K24" s="160">
        <f t="shared" si="2"/>
        <v>2740.32</v>
      </c>
      <c r="L24" s="160">
        <f t="shared" si="3"/>
        <v>102.49999999999999</v>
      </c>
      <c r="M24" s="160">
        <f t="shared" si="4"/>
        <v>101.26829268292686</v>
      </c>
    </row>
    <row r="25" spans="1:13" ht="16.5" customHeight="1" thickBot="1" x14ac:dyDescent="0.25">
      <c r="A25" s="256"/>
      <c r="B25" s="272"/>
      <c r="C25" s="89"/>
      <c r="D25" s="91" t="s">
        <v>163</v>
      </c>
      <c r="E25" s="82" t="s">
        <v>172</v>
      </c>
      <c r="F25" s="83">
        <v>14</v>
      </c>
      <c r="G25" s="240">
        <f>ANEXA2!J105/1000</f>
        <v>259.447</v>
      </c>
      <c r="H25" s="240">
        <f>ANEXA2!R105/1000</f>
        <v>360</v>
      </c>
      <c r="I25" s="159">
        <f t="shared" si="0"/>
        <v>138.75666321059791</v>
      </c>
      <c r="J25" s="160">
        <f t="shared" si="1"/>
        <v>368.99999999999994</v>
      </c>
      <c r="K25" s="160">
        <f t="shared" si="2"/>
        <v>373.68</v>
      </c>
      <c r="L25" s="160">
        <f t="shared" si="3"/>
        <v>102.49999999999999</v>
      </c>
      <c r="M25" s="160">
        <f t="shared" si="4"/>
        <v>101.26829268292686</v>
      </c>
    </row>
    <row r="26" spans="1:13" ht="15.75" customHeight="1" thickBot="1" x14ac:dyDescent="0.25">
      <c r="A26" s="256"/>
      <c r="B26" s="272"/>
      <c r="C26" s="89"/>
      <c r="D26" s="91" t="s">
        <v>164</v>
      </c>
      <c r="E26" s="82" t="s">
        <v>128</v>
      </c>
      <c r="F26" s="83">
        <v>15</v>
      </c>
      <c r="G26" s="159"/>
      <c r="H26" s="159"/>
      <c r="I26" s="159"/>
      <c r="J26" s="160"/>
      <c r="K26" s="160"/>
      <c r="L26" s="160"/>
      <c r="M26" s="160"/>
    </row>
    <row r="27" spans="1:13" ht="26.25" thickBot="1" x14ac:dyDescent="0.25">
      <c r="A27" s="256"/>
      <c r="B27" s="272"/>
      <c r="C27" s="89"/>
      <c r="D27" s="91"/>
      <c r="E27" s="92" t="s">
        <v>255</v>
      </c>
      <c r="F27" s="83">
        <v>16</v>
      </c>
      <c r="G27" s="159"/>
      <c r="H27" s="159"/>
      <c r="I27" s="159"/>
      <c r="J27" s="160"/>
      <c r="K27" s="160"/>
      <c r="L27" s="160"/>
      <c r="M27" s="160"/>
    </row>
    <row r="28" spans="1:13" ht="36.75" customHeight="1" thickBot="1" x14ac:dyDescent="0.25">
      <c r="A28" s="256"/>
      <c r="B28" s="272"/>
      <c r="C28" s="89"/>
      <c r="D28" s="91" t="s">
        <v>165</v>
      </c>
      <c r="E28" s="82" t="s">
        <v>313</v>
      </c>
      <c r="F28" s="83">
        <v>17</v>
      </c>
      <c r="G28" s="240">
        <f>ANEXA2!J117/1000</f>
        <v>159.93199999999999</v>
      </c>
      <c r="H28" s="240">
        <f>ANEXA2!R117/1000</f>
        <v>116.64</v>
      </c>
      <c r="I28" s="159">
        <f>H28/G28*100</f>
        <v>72.930995673161107</v>
      </c>
      <c r="J28" s="160">
        <f>H28*1.025</f>
        <v>119.55599999999998</v>
      </c>
      <c r="K28" s="160">
        <f>H28*1.038</f>
        <v>121.07232</v>
      </c>
      <c r="L28" s="160">
        <f>J28/H28*100</f>
        <v>102.49999999999999</v>
      </c>
      <c r="M28" s="160">
        <f>K28/J28*100</f>
        <v>101.26829268292686</v>
      </c>
    </row>
    <row r="29" spans="1:13" ht="26.25" thickBot="1" x14ac:dyDescent="0.25">
      <c r="A29" s="256"/>
      <c r="B29" s="272"/>
      <c r="C29" s="93"/>
      <c r="D29" s="91" t="s">
        <v>166</v>
      </c>
      <c r="E29" s="82" t="s">
        <v>129</v>
      </c>
      <c r="F29" s="83">
        <v>18</v>
      </c>
      <c r="G29" s="240">
        <f>ANEXA2!J126/1000</f>
        <v>592.51300000000003</v>
      </c>
      <c r="H29" s="240">
        <f>ANEXA2!R126/1000</f>
        <v>629.67170880000003</v>
      </c>
      <c r="I29" s="159">
        <f t="shared" ref="I29:I30" si="5">H29/G29*100</f>
        <v>106.27137443397868</v>
      </c>
      <c r="J29" s="160">
        <f>H29*1.025</f>
        <v>645.41350151999995</v>
      </c>
      <c r="K29" s="160">
        <f>H29*1.038</f>
        <v>653.59923373440006</v>
      </c>
      <c r="L29" s="160">
        <f>J29/H29*100</f>
        <v>102.49999999999999</v>
      </c>
      <c r="M29" s="160">
        <f>K29/J29*100</f>
        <v>101.26829268292686</v>
      </c>
    </row>
    <row r="30" spans="1:13" ht="15" customHeight="1" thickBot="1" x14ac:dyDescent="0.25">
      <c r="A30" s="256"/>
      <c r="B30" s="272"/>
      <c r="C30" s="94" t="s">
        <v>131</v>
      </c>
      <c r="D30" s="255" t="s">
        <v>302</v>
      </c>
      <c r="E30" s="276"/>
      <c r="F30" s="83">
        <v>19</v>
      </c>
      <c r="G30" s="240">
        <f>ANEXA2!J133/1000</f>
        <v>1106.8219999999999</v>
      </c>
      <c r="H30" s="240">
        <f>ANEXA2!R133/1000</f>
        <v>1120</v>
      </c>
      <c r="I30" s="159">
        <f t="shared" si="5"/>
        <v>101.19061601594477</v>
      </c>
      <c r="J30" s="160">
        <f>H30*1.025</f>
        <v>1148</v>
      </c>
      <c r="K30" s="160">
        <f>H30*1.038</f>
        <v>1162.56</v>
      </c>
      <c r="L30" s="160">
        <f>J30/H30*100</f>
        <v>102.49999999999999</v>
      </c>
      <c r="M30" s="160">
        <f>K30/J30*100</f>
        <v>101.26829268292683</v>
      </c>
    </row>
    <row r="31" spans="1:13" ht="17.25" customHeight="1" thickBot="1" x14ac:dyDescent="0.25">
      <c r="A31" s="256"/>
      <c r="B31" s="72">
        <v>2</v>
      </c>
      <c r="C31" s="81"/>
      <c r="D31" s="255" t="s">
        <v>117</v>
      </c>
      <c r="E31" s="255"/>
      <c r="F31" s="83">
        <v>20</v>
      </c>
      <c r="G31" s="240">
        <f>ANEXA2!J150/1000</f>
        <v>176.22499999999999</v>
      </c>
      <c r="H31" s="240">
        <f>ANEXA2!R150/1000</f>
        <v>180</v>
      </c>
      <c r="I31" s="159">
        <f>H31/G31*100</f>
        <v>102.14214782238615</v>
      </c>
      <c r="J31" s="160">
        <f>H31*1.025</f>
        <v>184.49999999999997</v>
      </c>
      <c r="K31" s="160">
        <f>H31*1.038</f>
        <v>186.84</v>
      </c>
      <c r="L31" s="160">
        <f>J31/H31*100</f>
        <v>102.49999999999999</v>
      </c>
      <c r="M31" s="160">
        <f>K31/J31*100</f>
        <v>101.26829268292686</v>
      </c>
    </row>
    <row r="32" spans="1:13" ht="15.75" customHeight="1" thickBot="1" x14ac:dyDescent="0.25">
      <c r="A32" s="256"/>
      <c r="B32" s="72">
        <v>3</v>
      </c>
      <c r="C32" s="81"/>
      <c r="D32" s="255" t="s">
        <v>9</v>
      </c>
      <c r="E32" s="255"/>
      <c r="F32" s="83">
        <v>21</v>
      </c>
      <c r="G32" s="159">
        <v>0</v>
      </c>
      <c r="H32" s="159">
        <v>0</v>
      </c>
      <c r="I32" s="159"/>
      <c r="J32" s="160"/>
      <c r="K32" s="160"/>
      <c r="L32" s="160"/>
      <c r="M32" s="160"/>
    </row>
    <row r="33" spans="1:110" ht="15.75" customHeight="1" thickBot="1" x14ac:dyDescent="0.25">
      <c r="A33" s="80" t="s">
        <v>19</v>
      </c>
      <c r="B33" s="72"/>
      <c r="C33" s="81"/>
      <c r="D33" s="255" t="s">
        <v>10</v>
      </c>
      <c r="E33" s="255"/>
      <c r="F33" s="83">
        <v>22</v>
      </c>
      <c r="G33" s="240">
        <f>G12-G18</f>
        <v>39.427999999999884</v>
      </c>
      <c r="H33" s="240">
        <f>H12-H18</f>
        <v>233.68829120000009</v>
      </c>
      <c r="I33" s="159">
        <f>H33/G33*100</f>
        <v>592.69628487369573</v>
      </c>
      <c r="J33" s="160">
        <f>H33*1.025</f>
        <v>239.53049848000006</v>
      </c>
      <c r="K33" s="160">
        <f>H33*1.038</f>
        <v>242.5684462656001</v>
      </c>
      <c r="L33" s="160">
        <f>J33/H33*100</f>
        <v>102.49999999999999</v>
      </c>
      <c r="M33" s="160">
        <f>K33/J33*100</f>
        <v>101.26829268292686</v>
      </c>
    </row>
    <row r="34" spans="1:110" ht="15.75" customHeight="1" thickBot="1" x14ac:dyDescent="0.25">
      <c r="A34" s="80" t="s">
        <v>20</v>
      </c>
      <c r="B34" s="72"/>
      <c r="C34" s="81"/>
      <c r="D34" s="255" t="s">
        <v>118</v>
      </c>
      <c r="E34" s="255"/>
      <c r="F34" s="83">
        <v>23</v>
      </c>
      <c r="G34" s="240">
        <f>ANEXA2!J162/1000</f>
        <v>10.356</v>
      </c>
      <c r="H34" s="240">
        <f>ANEXA2!$R$162/1000</f>
        <v>43.6</v>
      </c>
      <c r="I34" s="159">
        <f>H34/G34*100</f>
        <v>421.01197373503283</v>
      </c>
      <c r="J34" s="160">
        <f>H34*1.025</f>
        <v>44.69</v>
      </c>
      <c r="K34" s="160">
        <f>H34*1.038</f>
        <v>45.256800000000005</v>
      </c>
      <c r="L34" s="160">
        <f>J34/H34*100</f>
        <v>102.49999999999999</v>
      </c>
      <c r="M34" s="160">
        <f>K34/J34*100</f>
        <v>101.26829268292686</v>
      </c>
    </row>
    <row r="35" spans="1:110" s="42" customFormat="1" ht="29.25" customHeight="1" thickBot="1" x14ac:dyDescent="0.25">
      <c r="A35" s="80" t="s">
        <v>21</v>
      </c>
      <c r="B35" s="72"/>
      <c r="C35" s="81"/>
      <c r="D35" s="255" t="s">
        <v>119</v>
      </c>
      <c r="E35" s="255"/>
      <c r="F35" s="83">
        <v>24</v>
      </c>
      <c r="G35" s="240">
        <f>G33-G34</f>
        <v>29.071999999999882</v>
      </c>
      <c r="H35" s="240">
        <f>H33-H34</f>
        <v>190.0882912000001</v>
      </c>
      <c r="I35" s="159">
        <f>H35/G35*100</f>
        <v>653.8535057787592</v>
      </c>
      <c r="J35" s="160">
        <f>J33-J34</f>
        <v>194.84049848000006</v>
      </c>
      <c r="K35" s="160">
        <f>K33-K34</f>
        <v>197.3116462656001</v>
      </c>
      <c r="L35" s="160">
        <f>J35/H35*100</f>
        <v>102.49999999999999</v>
      </c>
      <c r="M35" s="160">
        <f>K35/J35*100</f>
        <v>101.26829268292686</v>
      </c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</row>
    <row r="36" spans="1:110" ht="15.75" customHeight="1" thickBot="1" x14ac:dyDescent="0.25">
      <c r="A36" s="256"/>
      <c r="B36" s="72">
        <v>1</v>
      </c>
      <c r="C36" s="81"/>
      <c r="D36" s="255" t="s">
        <v>61</v>
      </c>
      <c r="E36" s="255"/>
      <c r="F36" s="83">
        <v>25</v>
      </c>
      <c r="G36" s="159">
        <v>0</v>
      </c>
      <c r="H36" s="240">
        <v>0</v>
      </c>
      <c r="I36" s="159"/>
      <c r="J36" s="160"/>
      <c r="K36" s="160"/>
      <c r="L36" s="160"/>
      <c r="M36" s="160"/>
    </row>
    <row r="37" spans="1:110" ht="27.75" customHeight="1" thickBot="1" x14ac:dyDescent="0.25">
      <c r="A37" s="256"/>
      <c r="B37" s="72">
        <v>2</v>
      </c>
      <c r="C37" s="81"/>
      <c r="D37" s="255" t="s">
        <v>62</v>
      </c>
      <c r="E37" s="255"/>
      <c r="F37" s="83">
        <v>26</v>
      </c>
      <c r="G37" s="159"/>
      <c r="H37" s="240"/>
      <c r="I37" s="159"/>
      <c r="J37" s="160"/>
      <c r="K37" s="160"/>
      <c r="L37" s="160"/>
      <c r="M37" s="160"/>
    </row>
    <row r="38" spans="1:110" ht="15.75" customHeight="1" thickBot="1" x14ac:dyDescent="0.25">
      <c r="A38" s="256"/>
      <c r="B38" s="72">
        <v>3</v>
      </c>
      <c r="C38" s="81"/>
      <c r="D38" s="255" t="s">
        <v>63</v>
      </c>
      <c r="E38" s="255"/>
      <c r="F38" s="83">
        <v>27</v>
      </c>
      <c r="G38" s="159"/>
      <c r="H38" s="240"/>
      <c r="I38" s="159"/>
      <c r="J38" s="160"/>
      <c r="K38" s="160"/>
      <c r="L38" s="160"/>
      <c r="M38" s="160"/>
    </row>
    <row r="39" spans="1:110" ht="78.75" customHeight="1" thickBot="1" x14ac:dyDescent="0.25">
      <c r="A39" s="256"/>
      <c r="B39" s="72">
        <v>4</v>
      </c>
      <c r="C39" s="81"/>
      <c r="D39" s="259" t="s">
        <v>261</v>
      </c>
      <c r="E39" s="260"/>
      <c r="F39" s="83">
        <v>28</v>
      </c>
      <c r="G39" s="159"/>
      <c r="H39" s="240"/>
      <c r="I39" s="159"/>
      <c r="J39" s="159"/>
      <c r="K39" s="159"/>
      <c r="L39" s="160"/>
      <c r="M39" s="160"/>
    </row>
    <row r="40" spans="1:110" ht="16.5" customHeight="1" thickBot="1" x14ac:dyDescent="0.25">
      <c r="A40" s="256"/>
      <c r="B40" s="72">
        <v>5</v>
      </c>
      <c r="C40" s="81"/>
      <c r="D40" s="255" t="s">
        <v>64</v>
      </c>
      <c r="E40" s="255"/>
      <c r="F40" s="83">
        <v>29</v>
      </c>
      <c r="G40" s="159"/>
      <c r="H40" s="240"/>
      <c r="I40" s="159"/>
      <c r="J40" s="160"/>
      <c r="K40" s="160"/>
      <c r="L40" s="160"/>
      <c r="M40" s="160"/>
    </row>
    <row r="41" spans="1:110" ht="27.75" customHeight="1" thickBot="1" x14ac:dyDescent="0.25">
      <c r="A41" s="256"/>
      <c r="B41" s="72">
        <v>6</v>
      </c>
      <c r="C41" s="81"/>
      <c r="D41" s="255" t="s">
        <v>338</v>
      </c>
      <c r="E41" s="255"/>
      <c r="F41" s="83">
        <v>30</v>
      </c>
      <c r="G41" s="159"/>
      <c r="H41" s="240"/>
      <c r="I41" s="159"/>
      <c r="J41" s="160"/>
      <c r="K41" s="160"/>
      <c r="L41" s="160"/>
      <c r="M41" s="160"/>
    </row>
    <row r="42" spans="1:110" ht="54.75" customHeight="1" thickBot="1" x14ac:dyDescent="0.25">
      <c r="A42" s="256"/>
      <c r="B42" s="72">
        <v>7</v>
      </c>
      <c r="C42" s="81"/>
      <c r="D42" s="259" t="s">
        <v>314</v>
      </c>
      <c r="E42" s="265"/>
      <c r="F42" s="83">
        <v>31</v>
      </c>
      <c r="G42" s="240">
        <v>0</v>
      </c>
      <c r="H42" s="240">
        <f>H35*0.1</f>
        <v>19.008829120000012</v>
      </c>
      <c r="I42" s="159">
        <v>0</v>
      </c>
      <c r="J42" s="240">
        <f>J35*0.1</f>
        <v>19.484049848000009</v>
      </c>
      <c r="K42" s="240">
        <f>K35*0.1</f>
        <v>19.731164626560012</v>
      </c>
      <c r="L42" s="160">
        <f>J42/H42*100</f>
        <v>102.49999999999997</v>
      </c>
      <c r="M42" s="160">
        <f>K42/J42*100</f>
        <v>101.26829268292686</v>
      </c>
    </row>
    <row r="43" spans="1:110" ht="66.75" customHeight="1" thickBot="1" x14ac:dyDescent="0.25">
      <c r="A43" s="256"/>
      <c r="B43" s="72">
        <v>8</v>
      </c>
      <c r="C43" s="81"/>
      <c r="D43" s="255" t="s">
        <v>120</v>
      </c>
      <c r="E43" s="255"/>
      <c r="F43" s="83">
        <v>32</v>
      </c>
      <c r="G43" s="240">
        <f>G35*0.5</f>
        <v>14.535999999999941</v>
      </c>
      <c r="H43" s="240">
        <f>H35*0.5</f>
        <v>95.04414560000005</v>
      </c>
      <c r="I43" s="159">
        <f>H43/G43*100</f>
        <v>653.8535057787592</v>
      </c>
      <c r="J43" s="240">
        <f>J35*0.5</f>
        <v>97.420249240000032</v>
      </c>
      <c r="K43" s="240">
        <f>K35*0.5</f>
        <v>98.655823132800052</v>
      </c>
      <c r="L43" s="160">
        <f>J43/H43*100</f>
        <v>102.49999999999999</v>
      </c>
      <c r="M43" s="160">
        <f>K43/J43*100</f>
        <v>101.26829268292686</v>
      </c>
    </row>
    <row r="44" spans="1:110" ht="27" customHeight="1" thickBot="1" x14ac:dyDescent="0.25">
      <c r="A44" s="256"/>
      <c r="B44" s="72"/>
      <c r="C44" s="81" t="s">
        <v>27</v>
      </c>
      <c r="D44" s="255" t="s">
        <v>317</v>
      </c>
      <c r="E44" s="255"/>
      <c r="F44" s="83">
        <v>33</v>
      </c>
      <c r="G44" s="159"/>
      <c r="H44" s="240"/>
      <c r="I44" s="159"/>
      <c r="J44" s="160"/>
      <c r="K44" s="160"/>
      <c r="L44" s="160"/>
      <c r="M44" s="160"/>
    </row>
    <row r="45" spans="1:110" ht="27" customHeight="1" thickBot="1" x14ac:dyDescent="0.25">
      <c r="A45" s="256"/>
      <c r="B45" s="72"/>
      <c r="C45" s="81" t="s">
        <v>28</v>
      </c>
      <c r="D45" s="259" t="s">
        <v>318</v>
      </c>
      <c r="E45" s="265"/>
      <c r="F45" s="83" t="s">
        <v>316</v>
      </c>
      <c r="G45" s="240">
        <f>G43</f>
        <v>14.535999999999941</v>
      </c>
      <c r="H45" s="240">
        <f>H43</f>
        <v>95.04414560000005</v>
      </c>
      <c r="I45" s="159">
        <f>H45/G45*100</f>
        <v>653.8535057787592</v>
      </c>
      <c r="J45" s="160">
        <f>J43</f>
        <v>97.420249240000032</v>
      </c>
      <c r="K45" s="160">
        <f>K43</f>
        <v>98.655823132800052</v>
      </c>
      <c r="L45" s="160">
        <f>J45/H45*100</f>
        <v>102.49999999999999</v>
      </c>
      <c r="M45" s="160">
        <f>K45/J45*100</f>
        <v>101.26829268292686</v>
      </c>
    </row>
    <row r="46" spans="1:110" ht="18.75" customHeight="1" thickBot="1" x14ac:dyDescent="0.25">
      <c r="A46" s="256"/>
      <c r="B46" s="72"/>
      <c r="C46" s="81" t="s">
        <v>30</v>
      </c>
      <c r="D46" s="255" t="s">
        <v>263</v>
      </c>
      <c r="E46" s="255"/>
      <c r="F46" s="83">
        <v>34</v>
      </c>
      <c r="G46" s="159"/>
      <c r="H46" s="240"/>
      <c r="I46" s="159"/>
      <c r="J46" s="160"/>
      <c r="K46" s="160"/>
      <c r="L46" s="160"/>
      <c r="M46" s="160"/>
    </row>
    <row r="47" spans="1:110" ht="42" customHeight="1" thickBot="1" x14ac:dyDescent="0.25">
      <c r="A47" s="256"/>
      <c r="B47" s="72">
        <v>9</v>
      </c>
      <c r="C47" s="81"/>
      <c r="D47" s="255" t="s">
        <v>339</v>
      </c>
      <c r="E47" s="255"/>
      <c r="F47" s="83">
        <v>35</v>
      </c>
      <c r="G47" s="240">
        <f>G35-G42-G43</f>
        <v>14.535999999999941</v>
      </c>
      <c r="H47" s="240">
        <f>H35-H42-H43</f>
        <v>76.035316480000049</v>
      </c>
      <c r="I47" s="159">
        <f>H47/G47*100</f>
        <v>523.08280462300741</v>
      </c>
      <c r="J47" s="159">
        <f t="shared" ref="J47:K47" si="6">J35-J45-J42</f>
        <v>77.93619939200002</v>
      </c>
      <c r="K47" s="159">
        <f t="shared" si="6"/>
        <v>78.924658506240036</v>
      </c>
      <c r="L47" s="160">
        <f>J47/H47*100</f>
        <v>102.49999999999997</v>
      </c>
      <c r="M47" s="160">
        <f>K47/J47*100</f>
        <v>101.26829268292686</v>
      </c>
    </row>
    <row r="48" spans="1:110" ht="20.25" customHeight="1" thickBot="1" x14ac:dyDescent="0.25">
      <c r="A48" s="80" t="s">
        <v>22</v>
      </c>
      <c r="B48" s="72"/>
      <c r="C48" s="81"/>
      <c r="D48" s="255" t="s">
        <v>11</v>
      </c>
      <c r="E48" s="255"/>
      <c r="F48" s="83">
        <v>36</v>
      </c>
      <c r="G48" s="159"/>
      <c r="H48" s="159"/>
      <c r="I48" s="159"/>
      <c r="J48" s="160"/>
      <c r="K48" s="160"/>
      <c r="L48" s="160"/>
      <c r="M48" s="160"/>
    </row>
    <row r="49" spans="1:13" ht="29.25" customHeight="1" thickBot="1" x14ac:dyDescent="0.25">
      <c r="A49" s="80" t="s">
        <v>23</v>
      </c>
      <c r="B49" s="72"/>
      <c r="C49" s="81"/>
      <c r="D49" s="255" t="s">
        <v>133</v>
      </c>
      <c r="E49" s="255"/>
      <c r="F49" s="83">
        <v>37</v>
      </c>
      <c r="G49" s="159"/>
      <c r="H49" s="159"/>
      <c r="I49" s="159"/>
      <c r="J49" s="160"/>
      <c r="K49" s="160"/>
      <c r="L49" s="160"/>
      <c r="M49" s="160"/>
    </row>
    <row r="50" spans="1:13" ht="15.75" customHeight="1" thickBot="1" x14ac:dyDescent="0.25">
      <c r="A50" s="80"/>
      <c r="B50" s="72"/>
      <c r="C50" s="81" t="s">
        <v>27</v>
      </c>
      <c r="D50" s="255" t="s">
        <v>37</v>
      </c>
      <c r="E50" s="255"/>
      <c r="F50" s="83">
        <v>38</v>
      </c>
      <c r="G50" s="159"/>
      <c r="H50" s="159"/>
      <c r="I50" s="159"/>
      <c r="J50" s="160"/>
      <c r="K50" s="160"/>
      <c r="L50" s="160"/>
      <c r="M50" s="160"/>
    </row>
    <row r="51" spans="1:13" ht="15.75" customHeight="1" thickBot="1" x14ac:dyDescent="0.25">
      <c r="A51" s="80"/>
      <c r="B51" s="72"/>
      <c r="C51" s="81" t="s">
        <v>28</v>
      </c>
      <c r="D51" s="255" t="s">
        <v>134</v>
      </c>
      <c r="E51" s="255"/>
      <c r="F51" s="83">
        <v>39</v>
      </c>
      <c r="G51" s="159"/>
      <c r="H51" s="159"/>
      <c r="I51" s="159"/>
      <c r="J51" s="160"/>
      <c r="K51" s="160"/>
      <c r="L51" s="160"/>
      <c r="M51" s="160"/>
    </row>
    <row r="52" spans="1:13" ht="15.75" customHeight="1" thickBot="1" x14ac:dyDescent="0.25">
      <c r="A52" s="80"/>
      <c r="B52" s="72"/>
      <c r="C52" s="81" t="s">
        <v>30</v>
      </c>
      <c r="D52" s="255" t="s">
        <v>135</v>
      </c>
      <c r="E52" s="255"/>
      <c r="F52" s="83">
        <v>40</v>
      </c>
      <c r="G52" s="159"/>
      <c r="H52" s="159"/>
      <c r="I52" s="159"/>
      <c r="J52" s="160"/>
      <c r="K52" s="160"/>
      <c r="L52" s="160"/>
      <c r="M52" s="160"/>
    </row>
    <row r="53" spans="1:13" ht="15.75" customHeight="1" thickBot="1" x14ac:dyDescent="0.25">
      <c r="A53" s="80"/>
      <c r="B53" s="72"/>
      <c r="C53" s="81" t="s">
        <v>32</v>
      </c>
      <c r="D53" s="255" t="s">
        <v>45</v>
      </c>
      <c r="E53" s="255"/>
      <c r="F53" s="83">
        <v>41</v>
      </c>
      <c r="G53" s="159"/>
      <c r="H53" s="159"/>
      <c r="I53" s="159"/>
      <c r="J53" s="160"/>
      <c r="K53" s="160"/>
      <c r="L53" s="160"/>
      <c r="M53" s="160"/>
    </row>
    <row r="54" spans="1:13" ht="15.75" customHeight="1" thickBot="1" x14ac:dyDescent="0.25">
      <c r="A54" s="80"/>
      <c r="B54" s="72"/>
      <c r="C54" s="81" t="s">
        <v>33</v>
      </c>
      <c r="D54" s="255" t="s">
        <v>46</v>
      </c>
      <c r="E54" s="255"/>
      <c r="F54" s="83">
        <v>42</v>
      </c>
      <c r="G54" s="159"/>
      <c r="H54" s="159"/>
      <c r="I54" s="159"/>
      <c r="J54" s="160"/>
      <c r="K54" s="160"/>
      <c r="L54" s="160"/>
      <c r="M54" s="160"/>
    </row>
    <row r="55" spans="1:13" ht="18.75" customHeight="1" thickBot="1" x14ac:dyDescent="0.25">
      <c r="A55" s="80" t="s">
        <v>24</v>
      </c>
      <c r="B55" s="72"/>
      <c r="C55" s="81"/>
      <c r="D55" s="255" t="s">
        <v>12</v>
      </c>
      <c r="E55" s="255"/>
      <c r="F55" s="83">
        <v>43</v>
      </c>
      <c r="G55" s="159">
        <f>'Anexa 4'!$F$8</f>
        <v>1189</v>
      </c>
      <c r="H55" s="159">
        <f>'Anexa 4'!G8</f>
        <v>2618</v>
      </c>
      <c r="I55" s="159">
        <f>H55/G55*100</f>
        <v>220.18502943650128</v>
      </c>
      <c r="J55" s="160">
        <f>'Anexa 4'!$H$8</f>
        <v>3053</v>
      </c>
      <c r="K55" s="160">
        <f>'Anexa 4'!$I$8</f>
        <v>5153</v>
      </c>
      <c r="L55" s="160">
        <f>J55/H55*100</f>
        <v>116.61573720397249</v>
      </c>
      <c r="M55" s="160">
        <f>K55/J55*100</f>
        <v>168.7848018342614</v>
      </c>
    </row>
    <row r="56" spans="1:13" ht="15.75" customHeight="1" thickBot="1" x14ac:dyDescent="0.25">
      <c r="A56" s="80"/>
      <c r="B56" s="72">
        <v>1</v>
      </c>
      <c r="C56" s="81"/>
      <c r="D56" s="255" t="s">
        <v>13</v>
      </c>
      <c r="E56" s="255"/>
      <c r="F56" s="83">
        <v>44</v>
      </c>
      <c r="G56" s="159"/>
      <c r="H56" s="159"/>
      <c r="I56" s="159"/>
      <c r="J56" s="160"/>
      <c r="K56" s="160"/>
      <c r="L56" s="160"/>
      <c r="M56" s="160"/>
    </row>
    <row r="57" spans="1:13" ht="29.25" customHeight="1" thickBot="1" x14ac:dyDescent="0.25">
      <c r="A57" s="80"/>
      <c r="B57" s="72"/>
      <c r="C57" s="81"/>
      <c r="D57" s="82"/>
      <c r="E57" s="82" t="s">
        <v>256</v>
      </c>
      <c r="F57" s="83">
        <v>45</v>
      </c>
      <c r="G57" s="159"/>
      <c r="H57" s="159"/>
      <c r="I57" s="159"/>
      <c r="J57" s="160"/>
      <c r="K57" s="160"/>
      <c r="L57" s="160"/>
      <c r="M57" s="160"/>
    </row>
    <row r="58" spans="1:13" ht="15.75" customHeight="1" thickBot="1" x14ac:dyDescent="0.25">
      <c r="A58" s="80" t="s">
        <v>25</v>
      </c>
      <c r="B58" s="72"/>
      <c r="C58" s="81"/>
      <c r="D58" s="255" t="s">
        <v>121</v>
      </c>
      <c r="E58" s="255"/>
      <c r="F58" s="83">
        <v>46</v>
      </c>
      <c r="G58" s="159">
        <f>'Anexa 4'!$F$18</f>
        <v>686</v>
      </c>
      <c r="H58" s="166">
        <f>'Anexa 4'!$G$18</f>
        <v>1865</v>
      </c>
      <c r="I58" s="159">
        <f>H58/G58*100</f>
        <v>271.86588921282799</v>
      </c>
      <c r="J58" s="160">
        <f>'Anexa 4'!$H$18</f>
        <v>300</v>
      </c>
      <c r="K58" s="160">
        <f>'Anexa 4'!$I$18</f>
        <v>300</v>
      </c>
      <c r="L58" s="160">
        <f>J58/H58*100</f>
        <v>16.085790884718499</v>
      </c>
      <c r="M58" s="160">
        <f>K58/J58*100</f>
        <v>100</v>
      </c>
    </row>
    <row r="59" spans="1:13" ht="15" customHeight="1" thickBot="1" x14ac:dyDescent="0.25">
      <c r="A59" s="80" t="s">
        <v>65</v>
      </c>
      <c r="B59" s="71"/>
      <c r="C59" s="81"/>
      <c r="D59" s="255" t="s">
        <v>14</v>
      </c>
      <c r="E59" s="255"/>
      <c r="F59" s="83">
        <v>47</v>
      </c>
      <c r="G59" s="159"/>
      <c r="H59" s="159"/>
      <c r="I59" s="159"/>
      <c r="J59" s="160"/>
      <c r="K59" s="160"/>
      <c r="L59" s="160"/>
      <c r="M59" s="160"/>
    </row>
    <row r="60" spans="1:13" ht="18.75" customHeight="1" thickBot="1" x14ac:dyDescent="0.25">
      <c r="A60" s="256"/>
      <c r="B60" s="72">
        <v>1</v>
      </c>
      <c r="C60" s="81"/>
      <c r="D60" s="255" t="s">
        <v>109</v>
      </c>
      <c r="E60" s="255"/>
      <c r="F60" s="83">
        <v>48</v>
      </c>
      <c r="G60" s="159">
        <v>115</v>
      </c>
      <c r="H60" s="240">
        <f>ANEXA2!R166</f>
        <v>110</v>
      </c>
      <c r="I60" s="159">
        <f>H60/G60*100</f>
        <v>95.652173913043484</v>
      </c>
      <c r="J60" s="159">
        <v>115</v>
      </c>
      <c r="K60" s="159">
        <v>115</v>
      </c>
      <c r="L60" s="160">
        <f>J60/H60*100</f>
        <v>104.54545454545455</v>
      </c>
      <c r="M60" s="160">
        <f>K60/J60*100</f>
        <v>100</v>
      </c>
    </row>
    <row r="61" spans="1:13" ht="15.75" customHeight="1" thickBot="1" x14ac:dyDescent="0.25">
      <c r="A61" s="256"/>
      <c r="B61" s="72">
        <v>2</v>
      </c>
      <c r="C61" s="81"/>
      <c r="D61" s="255" t="s">
        <v>15</v>
      </c>
      <c r="E61" s="255"/>
      <c r="F61" s="83">
        <v>49</v>
      </c>
      <c r="G61" s="159">
        <v>125</v>
      </c>
      <c r="H61" s="240">
        <f>ANEXA2!R167</f>
        <v>107</v>
      </c>
      <c r="I61" s="159">
        <f>H61/G61*100</f>
        <v>85.6</v>
      </c>
      <c r="J61" s="159">
        <v>125</v>
      </c>
      <c r="K61" s="159">
        <v>125</v>
      </c>
      <c r="L61" s="160">
        <f t="shared" ref="L61:L64" si="7">J61/H61*100</f>
        <v>116.82242990654206</v>
      </c>
      <c r="M61" s="160">
        <f t="shared" ref="M61:M64" si="8">K61/J61*100</f>
        <v>100</v>
      </c>
    </row>
    <row r="62" spans="1:13" ht="39.75" customHeight="1" thickBot="1" x14ac:dyDescent="0.25">
      <c r="A62" s="256"/>
      <c r="B62" s="72">
        <v>3</v>
      </c>
      <c r="C62" s="81"/>
      <c r="D62" s="255" t="s">
        <v>340</v>
      </c>
      <c r="E62" s="255"/>
      <c r="F62" s="83">
        <v>50</v>
      </c>
      <c r="G62" s="240">
        <f>G23/G61*1000/12</f>
        <v>1787.518</v>
      </c>
      <c r="H62" s="240">
        <f>H23/H61*1000/12</f>
        <v>2336.4485981308412</v>
      </c>
      <c r="I62" s="159">
        <f>H62/G62*100</f>
        <v>130.70909485279822</v>
      </c>
      <c r="J62" s="159">
        <f>J23/J61*1000/12</f>
        <v>2049.9999999999995</v>
      </c>
      <c r="K62" s="159">
        <f>K23/K61*1000/12</f>
        <v>2076</v>
      </c>
      <c r="L62" s="160">
        <f t="shared" si="7"/>
        <v>87.739999999999981</v>
      </c>
      <c r="M62" s="160">
        <f t="shared" si="8"/>
        <v>101.26829268292686</v>
      </c>
    </row>
    <row r="63" spans="1:13" ht="42.75" customHeight="1" thickBot="1" x14ac:dyDescent="0.25">
      <c r="A63" s="256"/>
      <c r="B63" s="72">
        <v>4</v>
      </c>
      <c r="C63" s="81"/>
      <c r="D63" s="255" t="s">
        <v>341</v>
      </c>
      <c r="E63" s="255"/>
      <c r="F63" s="83">
        <v>51</v>
      </c>
      <c r="G63" s="240">
        <f>G24/G61*1000/12</f>
        <v>1614.5533333333333</v>
      </c>
      <c r="H63" s="240">
        <f>H24/H61*1000/12</f>
        <v>2056.0747663551401</v>
      </c>
      <c r="I63" s="159">
        <f>H63/G63*100</f>
        <v>127.34635170646619</v>
      </c>
      <c r="J63" s="159">
        <f>J24/J61*1000/12</f>
        <v>1803.9999999999998</v>
      </c>
      <c r="K63" s="159">
        <f>K24/K61*1000/12</f>
        <v>1826.88</v>
      </c>
      <c r="L63" s="160">
        <f t="shared" si="7"/>
        <v>87.74</v>
      </c>
      <c r="M63" s="160">
        <f t="shared" si="8"/>
        <v>101.26829268292686</v>
      </c>
    </row>
    <row r="64" spans="1:13" ht="27.75" customHeight="1" thickBot="1" x14ac:dyDescent="0.25">
      <c r="A64" s="256"/>
      <c r="B64" s="72">
        <v>5</v>
      </c>
      <c r="C64" s="81"/>
      <c r="D64" s="255" t="s">
        <v>342</v>
      </c>
      <c r="E64" s="255"/>
      <c r="F64" s="83">
        <v>52</v>
      </c>
      <c r="G64" s="240">
        <f>G13/G61</f>
        <v>163.13504</v>
      </c>
      <c r="H64" s="240">
        <f>H13/H61</f>
        <v>204.85981308411215</v>
      </c>
      <c r="I64" s="159">
        <f>H64/G64*100</f>
        <v>125.57683075574208</v>
      </c>
      <c r="J64" s="159">
        <f>J13/J61</f>
        <v>179.74399999999997</v>
      </c>
      <c r="K64" s="159">
        <f>K13/K61</f>
        <v>182.02367999999998</v>
      </c>
      <c r="L64" s="160">
        <f t="shared" si="7"/>
        <v>87.739999999999981</v>
      </c>
      <c r="M64" s="160">
        <f t="shared" si="8"/>
        <v>101.26829268292683</v>
      </c>
    </row>
    <row r="65" spans="1:13" ht="29.25" customHeight="1" thickBot="1" x14ac:dyDescent="0.25">
      <c r="A65" s="256"/>
      <c r="B65" s="72">
        <v>6</v>
      </c>
      <c r="C65" s="81"/>
      <c r="D65" s="255" t="s">
        <v>343</v>
      </c>
      <c r="E65" s="255"/>
      <c r="F65" s="83">
        <v>53</v>
      </c>
      <c r="G65" s="240"/>
      <c r="H65" s="240"/>
      <c r="I65" s="159"/>
      <c r="J65" s="160"/>
      <c r="K65" s="160"/>
      <c r="L65" s="160"/>
      <c r="M65" s="160"/>
    </row>
    <row r="66" spans="1:13" ht="27.75" customHeight="1" thickBot="1" x14ac:dyDescent="0.25">
      <c r="A66" s="256"/>
      <c r="B66" s="72">
        <v>7</v>
      </c>
      <c r="C66" s="81"/>
      <c r="D66" s="255" t="s">
        <v>273</v>
      </c>
      <c r="E66" s="255"/>
      <c r="F66" s="83">
        <v>54</v>
      </c>
      <c r="G66" s="240">
        <f>G18/G12*1000</f>
        <v>998.07183042944814</v>
      </c>
      <c r="H66" s="240">
        <f>H18/H12*1000</f>
        <v>989.37877051177168</v>
      </c>
      <c r="I66" s="159">
        <f>H66/G66*100</f>
        <v>99.129014600689004</v>
      </c>
      <c r="J66" s="159">
        <f>J18/J12*1000</f>
        <v>989.37877051177156</v>
      </c>
      <c r="K66" s="159">
        <f>K18/K12*1000</f>
        <v>989.37877051177168</v>
      </c>
      <c r="L66" s="160">
        <f>J66/H66*100</f>
        <v>99.999999999999986</v>
      </c>
      <c r="M66" s="160">
        <f t="shared" ref="M66" si="9">K66/J66*100</f>
        <v>100.00000000000003</v>
      </c>
    </row>
    <row r="67" spans="1:13" ht="15.75" customHeight="1" thickBot="1" x14ac:dyDescent="0.25">
      <c r="A67" s="256"/>
      <c r="B67" s="72">
        <v>8</v>
      </c>
      <c r="C67" s="81"/>
      <c r="D67" s="255" t="s">
        <v>266</v>
      </c>
      <c r="E67" s="255"/>
      <c r="F67" s="83">
        <v>55</v>
      </c>
      <c r="G67" s="240">
        <v>100</v>
      </c>
      <c r="H67" s="240">
        <v>0</v>
      </c>
      <c r="I67" s="159">
        <f t="shared" ref="I67:I68" si="10">H67/G67*100</f>
        <v>0</v>
      </c>
      <c r="J67" s="160">
        <v>0</v>
      </c>
      <c r="K67" s="160">
        <v>0</v>
      </c>
      <c r="L67" s="160">
        <v>0</v>
      </c>
      <c r="M67" s="160">
        <v>0</v>
      </c>
    </row>
    <row r="68" spans="1:13" ht="15.75" customHeight="1" thickBot="1" x14ac:dyDescent="0.25">
      <c r="A68" s="256"/>
      <c r="B68" s="72">
        <v>9</v>
      </c>
      <c r="C68" s="81"/>
      <c r="D68" s="255" t="s">
        <v>267</v>
      </c>
      <c r="E68" s="259"/>
      <c r="F68" s="83">
        <v>56</v>
      </c>
      <c r="G68" s="240">
        <v>1000</v>
      </c>
      <c r="H68" s="240">
        <v>500</v>
      </c>
      <c r="I68" s="159">
        <f t="shared" si="10"/>
        <v>50</v>
      </c>
      <c r="J68" s="160">
        <v>1000</v>
      </c>
      <c r="K68" s="160">
        <v>1000</v>
      </c>
      <c r="L68" s="160">
        <f t="shared" ref="L68" si="11">J68/H68*100</f>
        <v>200</v>
      </c>
      <c r="M68" s="160">
        <f t="shared" ref="M68" si="12">K68/J68*100</f>
        <v>100</v>
      </c>
    </row>
    <row r="69" spans="1:13" ht="15.75" customHeight="1" x14ac:dyDescent="0.2">
      <c r="A69" s="35"/>
      <c r="B69" s="36"/>
      <c r="C69" s="37"/>
      <c r="D69" s="95"/>
      <c r="E69" s="95"/>
      <c r="F69" s="38"/>
      <c r="G69" s="38"/>
      <c r="H69" s="39"/>
    </row>
    <row r="70" spans="1:13" ht="15.75" customHeight="1" x14ac:dyDescent="0.2">
      <c r="A70" s="35"/>
      <c r="B70" s="36"/>
      <c r="C70" s="37"/>
      <c r="D70" s="95"/>
      <c r="E70" s="95"/>
      <c r="F70" s="38"/>
      <c r="G70" s="38"/>
      <c r="H70" s="39"/>
    </row>
    <row r="71" spans="1:13" x14ac:dyDescent="0.2">
      <c r="A71" s="36"/>
      <c r="B71" s="36"/>
      <c r="D71" s="36"/>
      <c r="E71" s="41"/>
      <c r="F71" s="38"/>
      <c r="G71" s="38"/>
      <c r="H71" s="39"/>
    </row>
    <row r="72" spans="1:13" x14ac:dyDescent="0.2">
      <c r="A72" s="36"/>
      <c r="B72" s="36"/>
      <c r="D72" s="36"/>
      <c r="E72" s="41"/>
      <c r="F72" s="38"/>
      <c r="G72" s="38"/>
      <c r="H72" s="39"/>
    </row>
    <row r="73" spans="1:13" ht="47.25" customHeight="1" x14ac:dyDescent="0.2">
      <c r="A73" s="36"/>
      <c r="B73" s="36"/>
      <c r="D73" s="36"/>
      <c r="E73" s="258" t="s">
        <v>110</v>
      </c>
      <c r="F73" s="258"/>
      <c r="G73" s="263" t="s">
        <v>111</v>
      </c>
      <c r="H73" s="263"/>
      <c r="I73" s="264"/>
    </row>
    <row r="74" spans="1:13" x14ac:dyDescent="0.2">
      <c r="A74" s="36"/>
      <c r="B74" s="36"/>
      <c r="D74" s="36"/>
      <c r="E74" s="41"/>
      <c r="F74" s="38"/>
      <c r="G74" s="38"/>
      <c r="H74" s="39"/>
    </row>
    <row r="75" spans="1:13" x14ac:dyDescent="0.2">
      <c r="A75" s="36"/>
      <c r="B75" s="36"/>
      <c r="D75" s="36"/>
      <c r="E75" s="41"/>
      <c r="F75" s="38"/>
      <c r="G75" s="38"/>
      <c r="H75" s="39"/>
    </row>
    <row r="76" spans="1:13" x14ac:dyDescent="0.2">
      <c r="A76" s="261"/>
      <c r="B76" s="261"/>
      <c r="C76" s="262"/>
      <c r="D76" s="262"/>
      <c r="E76" s="262"/>
      <c r="F76" s="262"/>
      <c r="G76" s="262"/>
      <c r="H76" s="262"/>
      <c r="I76" s="262"/>
    </row>
    <row r="77" spans="1:13" x14ac:dyDescent="0.2">
      <c r="A77" s="36"/>
      <c r="B77" s="36"/>
      <c r="D77" s="36"/>
      <c r="E77" s="41"/>
      <c r="F77" s="38"/>
      <c r="G77" s="38"/>
      <c r="H77" s="39"/>
    </row>
    <row r="78" spans="1:13" x14ac:dyDescent="0.2">
      <c r="A78" s="36"/>
      <c r="B78" s="36"/>
      <c r="D78" s="36"/>
      <c r="E78" s="41"/>
      <c r="F78" s="38"/>
      <c r="G78" s="38"/>
      <c r="H78" s="39"/>
    </row>
    <row r="79" spans="1:13" x14ac:dyDescent="0.2">
      <c r="A79" s="36"/>
      <c r="B79" s="36"/>
      <c r="D79" s="36"/>
      <c r="E79" s="41"/>
      <c r="F79" s="38"/>
      <c r="G79" s="38"/>
      <c r="H79" s="39"/>
    </row>
    <row r="80" spans="1:13" x14ac:dyDescent="0.2">
      <c r="A80" s="36"/>
      <c r="B80" s="36"/>
      <c r="D80" s="36"/>
      <c r="E80" s="41"/>
      <c r="F80" s="38"/>
      <c r="G80" s="38"/>
      <c r="H80" s="39"/>
    </row>
    <row r="81" spans="1:8" x14ac:dyDescent="0.2">
      <c r="A81" s="36"/>
      <c r="B81" s="36"/>
      <c r="D81" s="36"/>
      <c r="E81" s="41"/>
      <c r="F81" s="38"/>
      <c r="G81" s="38"/>
      <c r="H81" s="39"/>
    </row>
    <row r="82" spans="1:8" x14ac:dyDescent="0.2">
      <c r="A82" s="36"/>
      <c r="B82" s="36"/>
      <c r="D82" s="36"/>
      <c r="E82" s="41"/>
      <c r="F82" s="38"/>
      <c r="G82" s="38"/>
      <c r="H82" s="39"/>
    </row>
    <row r="83" spans="1:8" x14ac:dyDescent="0.2">
      <c r="A83" s="36"/>
      <c r="B83" s="36"/>
      <c r="D83" s="36"/>
      <c r="E83" s="41"/>
      <c r="F83" s="38"/>
      <c r="G83" s="38"/>
      <c r="H83" s="39"/>
    </row>
    <row r="84" spans="1:8" x14ac:dyDescent="0.2">
      <c r="A84" s="36"/>
      <c r="B84" s="36"/>
      <c r="D84" s="36"/>
      <c r="E84" s="41"/>
      <c r="F84" s="38"/>
      <c r="G84" s="38"/>
      <c r="H84" s="39"/>
    </row>
    <row r="85" spans="1:8" x14ac:dyDescent="0.2">
      <c r="A85" s="36"/>
      <c r="B85" s="36"/>
      <c r="D85" s="36"/>
      <c r="E85" s="41"/>
      <c r="F85" s="38"/>
      <c r="G85" s="38"/>
      <c r="H85" s="39"/>
    </row>
    <row r="86" spans="1:8" x14ac:dyDescent="0.2">
      <c r="A86" s="36"/>
      <c r="B86" s="36"/>
      <c r="D86" s="36"/>
      <c r="E86" s="41"/>
      <c r="F86" s="38"/>
      <c r="G86" s="38"/>
      <c r="H86" s="39"/>
    </row>
    <row r="87" spans="1:8" x14ac:dyDescent="0.2">
      <c r="A87" s="36"/>
      <c r="B87" s="36"/>
      <c r="D87" s="36"/>
      <c r="E87" s="41"/>
      <c r="F87" s="38"/>
      <c r="G87" s="38"/>
      <c r="H87" s="39"/>
    </row>
    <row r="88" spans="1:8" x14ac:dyDescent="0.2">
      <c r="A88" s="36"/>
      <c r="B88" s="36"/>
      <c r="D88" s="36"/>
      <c r="E88" s="41"/>
      <c r="F88" s="38"/>
      <c r="G88" s="38"/>
      <c r="H88" s="39"/>
    </row>
    <row r="89" spans="1:8" x14ac:dyDescent="0.2">
      <c r="A89" s="36"/>
      <c r="B89" s="36"/>
      <c r="D89" s="36"/>
      <c r="E89" s="41"/>
      <c r="F89" s="38"/>
      <c r="G89" s="38"/>
      <c r="H89" s="39"/>
    </row>
    <row r="90" spans="1:8" x14ac:dyDescent="0.2">
      <c r="A90" s="36"/>
      <c r="B90" s="36"/>
      <c r="D90" s="36"/>
      <c r="E90" s="41"/>
      <c r="F90" s="38"/>
      <c r="G90" s="38"/>
      <c r="H90" s="39"/>
    </row>
    <row r="91" spans="1:8" x14ac:dyDescent="0.2">
      <c r="A91" s="36"/>
      <c r="B91" s="36"/>
      <c r="D91" s="36"/>
      <c r="E91" s="41"/>
      <c r="F91" s="38"/>
      <c r="G91" s="38"/>
      <c r="H91" s="39"/>
    </row>
    <row r="92" spans="1:8" x14ac:dyDescent="0.2">
      <c r="A92" s="36"/>
      <c r="B92" s="36"/>
      <c r="D92" s="36"/>
      <c r="E92" s="41"/>
      <c r="F92" s="38"/>
      <c r="G92" s="38"/>
      <c r="H92" s="39"/>
    </row>
    <row r="93" spans="1:8" x14ac:dyDescent="0.2">
      <c r="A93" s="36"/>
      <c r="B93" s="36"/>
      <c r="D93" s="36"/>
      <c r="E93" s="41"/>
      <c r="F93" s="38"/>
      <c r="G93" s="38"/>
      <c r="H93" s="39"/>
    </row>
    <row r="94" spans="1:8" x14ac:dyDescent="0.2">
      <c r="A94" s="36"/>
      <c r="B94" s="36"/>
      <c r="D94" s="36"/>
      <c r="E94" s="41"/>
      <c r="F94" s="38"/>
      <c r="G94" s="38"/>
      <c r="H94" s="39"/>
    </row>
    <row r="95" spans="1:8" x14ac:dyDescent="0.2">
      <c r="A95" s="36"/>
      <c r="B95" s="36"/>
      <c r="D95" s="36"/>
      <c r="E95" s="41"/>
      <c r="F95" s="38"/>
      <c r="G95" s="38"/>
      <c r="H95" s="39"/>
    </row>
    <row r="96" spans="1:8" x14ac:dyDescent="0.2">
      <c r="A96" s="36"/>
      <c r="B96" s="36"/>
      <c r="D96" s="36"/>
      <c r="E96" s="41"/>
      <c r="F96" s="38"/>
      <c r="G96" s="38"/>
      <c r="H96" s="39"/>
    </row>
    <row r="97" spans="1:8" x14ac:dyDescent="0.2">
      <c r="A97" s="36"/>
      <c r="B97" s="36"/>
      <c r="D97" s="36"/>
      <c r="E97" s="41"/>
      <c r="F97" s="38"/>
      <c r="G97" s="38"/>
      <c r="H97" s="39"/>
    </row>
    <row r="98" spans="1:8" x14ac:dyDescent="0.2">
      <c r="A98" s="36"/>
      <c r="B98" s="36"/>
      <c r="D98" s="36"/>
      <c r="E98" s="41"/>
      <c r="F98" s="38"/>
      <c r="G98" s="38"/>
      <c r="H98" s="39"/>
    </row>
    <row r="99" spans="1:8" x14ac:dyDescent="0.2">
      <c r="A99" s="36"/>
      <c r="B99" s="36"/>
      <c r="D99" s="36"/>
      <c r="E99" s="41"/>
      <c r="F99" s="38"/>
      <c r="G99" s="38"/>
      <c r="H99" s="39"/>
    </row>
    <row r="100" spans="1:8" x14ac:dyDescent="0.2">
      <c r="A100" s="36"/>
      <c r="B100" s="36"/>
      <c r="D100" s="36"/>
      <c r="E100" s="41"/>
      <c r="F100" s="38"/>
      <c r="G100" s="38"/>
      <c r="H100" s="39"/>
    </row>
    <row r="101" spans="1:8" x14ac:dyDescent="0.2">
      <c r="A101" s="36"/>
      <c r="B101" s="36"/>
      <c r="D101" s="36"/>
      <c r="E101" s="41"/>
      <c r="F101" s="38"/>
      <c r="G101" s="38"/>
      <c r="H101" s="39"/>
    </row>
    <row r="102" spans="1:8" x14ac:dyDescent="0.2">
      <c r="A102" s="36"/>
      <c r="B102" s="36"/>
      <c r="D102" s="36"/>
      <c r="E102" s="41"/>
      <c r="F102" s="38"/>
      <c r="G102" s="38"/>
      <c r="H102" s="39"/>
    </row>
    <row r="103" spans="1:8" x14ac:dyDescent="0.2">
      <c r="A103" s="36"/>
      <c r="B103" s="36"/>
      <c r="D103" s="36"/>
      <c r="E103" s="41"/>
      <c r="F103" s="38"/>
      <c r="G103" s="38"/>
      <c r="H103" s="39"/>
    </row>
    <row r="104" spans="1:8" x14ac:dyDescent="0.2">
      <c r="A104" s="36"/>
      <c r="B104" s="36"/>
      <c r="D104" s="36"/>
      <c r="E104" s="41"/>
      <c r="F104" s="38"/>
      <c r="G104" s="38"/>
      <c r="H104" s="39"/>
    </row>
    <row r="105" spans="1:8" x14ac:dyDescent="0.2">
      <c r="A105" s="36"/>
      <c r="B105" s="36"/>
      <c r="D105" s="36"/>
      <c r="E105" s="41"/>
      <c r="F105" s="38"/>
      <c r="G105" s="38"/>
      <c r="H105" s="39"/>
    </row>
    <row r="106" spans="1:8" x14ac:dyDescent="0.2">
      <c r="A106" s="36"/>
      <c r="B106" s="36"/>
      <c r="D106" s="36"/>
      <c r="E106" s="41"/>
      <c r="F106" s="38"/>
      <c r="G106" s="38"/>
      <c r="H106" s="39"/>
    </row>
    <row r="107" spans="1:8" x14ac:dyDescent="0.2">
      <c r="A107" s="36"/>
      <c r="B107" s="36"/>
      <c r="D107" s="36"/>
      <c r="E107" s="41"/>
      <c r="F107" s="38"/>
      <c r="G107" s="38"/>
      <c r="H107" s="39"/>
    </row>
    <row r="108" spans="1:8" x14ac:dyDescent="0.2">
      <c r="A108" s="36"/>
      <c r="B108" s="36"/>
      <c r="D108" s="36"/>
      <c r="E108" s="41"/>
      <c r="F108" s="38"/>
      <c r="G108" s="38"/>
      <c r="H108" s="39"/>
    </row>
    <row r="109" spans="1:8" x14ac:dyDescent="0.2">
      <c r="A109" s="36"/>
      <c r="B109" s="36"/>
      <c r="D109" s="36"/>
      <c r="E109" s="41"/>
      <c r="F109" s="38"/>
      <c r="G109" s="38"/>
      <c r="H109" s="39"/>
    </row>
    <row r="110" spans="1:8" x14ac:dyDescent="0.2">
      <c r="A110" s="36"/>
      <c r="B110" s="36"/>
      <c r="D110" s="36"/>
      <c r="E110" s="41"/>
      <c r="F110" s="38"/>
      <c r="G110" s="38"/>
      <c r="H110" s="39"/>
    </row>
    <row r="111" spans="1:8" x14ac:dyDescent="0.2">
      <c r="A111" s="36"/>
      <c r="B111" s="36"/>
      <c r="D111" s="36"/>
      <c r="E111" s="41"/>
      <c r="F111" s="38"/>
      <c r="G111" s="38"/>
      <c r="H111" s="39"/>
    </row>
    <row r="112" spans="1:8" x14ac:dyDescent="0.2">
      <c r="A112" s="36"/>
      <c r="B112" s="36"/>
      <c r="D112" s="36"/>
      <c r="E112" s="41"/>
      <c r="F112" s="38"/>
      <c r="G112" s="38"/>
      <c r="H112" s="39"/>
    </row>
    <row r="113" spans="1:8" x14ac:dyDescent="0.2">
      <c r="A113" s="36"/>
      <c r="B113" s="36"/>
      <c r="D113" s="36"/>
      <c r="E113" s="41"/>
      <c r="F113" s="38"/>
      <c r="G113" s="38"/>
      <c r="H113" s="39"/>
    </row>
    <row r="114" spans="1:8" x14ac:dyDescent="0.2">
      <c r="A114" s="36"/>
      <c r="B114" s="36"/>
      <c r="D114" s="36"/>
      <c r="E114" s="41"/>
      <c r="F114" s="38"/>
      <c r="G114" s="38"/>
      <c r="H114" s="39"/>
    </row>
    <row r="115" spans="1:8" x14ac:dyDescent="0.2">
      <c r="A115" s="36"/>
      <c r="B115" s="36"/>
      <c r="D115" s="36"/>
      <c r="E115" s="41"/>
      <c r="F115" s="38"/>
      <c r="G115" s="38"/>
      <c r="H115" s="39"/>
    </row>
    <row r="116" spans="1:8" x14ac:dyDescent="0.2">
      <c r="A116" s="36"/>
      <c r="B116" s="36"/>
      <c r="D116" s="36"/>
      <c r="E116" s="41"/>
      <c r="F116" s="38"/>
      <c r="G116" s="38"/>
      <c r="H116" s="39"/>
    </row>
    <row r="117" spans="1:8" x14ac:dyDescent="0.2">
      <c r="A117" s="36"/>
      <c r="B117" s="36"/>
      <c r="D117" s="36"/>
      <c r="E117" s="41"/>
      <c r="F117" s="38"/>
      <c r="G117" s="38"/>
      <c r="H117" s="39"/>
    </row>
    <row r="118" spans="1:8" x14ac:dyDescent="0.2">
      <c r="A118" s="36"/>
      <c r="B118" s="36"/>
      <c r="D118" s="36"/>
      <c r="E118" s="41"/>
      <c r="F118" s="38"/>
      <c r="G118" s="38"/>
      <c r="H118" s="39"/>
    </row>
    <row r="119" spans="1:8" x14ac:dyDescent="0.2">
      <c r="A119" s="36"/>
      <c r="B119" s="36"/>
      <c r="D119" s="36"/>
      <c r="E119" s="41"/>
      <c r="F119" s="38"/>
      <c r="G119" s="38"/>
      <c r="H119" s="39"/>
    </row>
    <row r="120" spans="1:8" x14ac:dyDescent="0.2">
      <c r="A120" s="36"/>
      <c r="B120" s="36"/>
      <c r="D120" s="36"/>
      <c r="E120" s="41"/>
      <c r="F120" s="38"/>
      <c r="G120" s="38"/>
      <c r="H120" s="39"/>
    </row>
    <row r="121" spans="1:8" x14ac:dyDescent="0.2">
      <c r="A121" s="36"/>
      <c r="B121" s="36"/>
      <c r="D121" s="36"/>
      <c r="E121" s="41"/>
      <c r="F121" s="38"/>
      <c r="G121" s="38"/>
      <c r="H121" s="39"/>
    </row>
    <row r="122" spans="1:8" x14ac:dyDescent="0.2">
      <c r="A122" s="36"/>
      <c r="B122" s="36"/>
      <c r="D122" s="36"/>
      <c r="E122" s="41"/>
      <c r="F122" s="38"/>
      <c r="G122" s="38"/>
      <c r="H122" s="39"/>
    </row>
    <row r="123" spans="1:8" x14ac:dyDescent="0.2">
      <c r="A123" s="36"/>
      <c r="B123" s="36"/>
      <c r="D123" s="36"/>
      <c r="E123" s="41"/>
      <c r="F123" s="38"/>
      <c r="G123" s="38"/>
      <c r="H123" s="39"/>
    </row>
    <row r="124" spans="1:8" x14ac:dyDescent="0.2">
      <c r="A124" s="36"/>
      <c r="B124" s="36"/>
      <c r="D124" s="36"/>
      <c r="E124" s="41"/>
      <c r="F124" s="38"/>
      <c r="G124" s="38"/>
      <c r="H124" s="39"/>
    </row>
    <row r="125" spans="1:8" x14ac:dyDescent="0.2">
      <c r="A125" s="36"/>
      <c r="B125" s="36"/>
      <c r="D125" s="36"/>
      <c r="E125" s="41"/>
      <c r="F125" s="38"/>
      <c r="G125" s="38"/>
      <c r="H125" s="39"/>
    </row>
    <row r="126" spans="1:8" x14ac:dyDescent="0.2">
      <c r="A126" s="36"/>
      <c r="B126" s="36"/>
      <c r="D126" s="36"/>
      <c r="E126" s="41"/>
      <c r="F126" s="38"/>
      <c r="G126" s="38"/>
      <c r="H126" s="39"/>
    </row>
    <row r="127" spans="1:8" x14ac:dyDescent="0.2">
      <c r="A127" s="36"/>
      <c r="B127" s="36"/>
      <c r="D127" s="36"/>
      <c r="E127" s="41"/>
      <c r="F127" s="38"/>
      <c r="G127" s="38"/>
      <c r="H127" s="39"/>
    </row>
    <row r="128" spans="1:8" x14ac:dyDescent="0.2">
      <c r="A128" s="36"/>
      <c r="B128" s="36"/>
      <c r="D128" s="36"/>
      <c r="E128" s="41"/>
      <c r="F128" s="38"/>
      <c r="G128" s="38"/>
      <c r="H128" s="39"/>
    </row>
    <row r="129" spans="1:8" x14ac:dyDescent="0.2">
      <c r="A129" s="36"/>
      <c r="B129" s="36"/>
      <c r="D129" s="36"/>
      <c r="E129" s="41"/>
      <c r="F129" s="38"/>
      <c r="G129" s="38"/>
      <c r="H129" s="39"/>
    </row>
    <row r="130" spans="1:8" x14ac:dyDescent="0.2">
      <c r="A130" s="36"/>
      <c r="B130" s="36"/>
      <c r="D130" s="36"/>
      <c r="E130" s="41"/>
      <c r="F130" s="38"/>
      <c r="G130" s="38"/>
      <c r="H130" s="39"/>
    </row>
    <row r="131" spans="1:8" x14ac:dyDescent="0.2">
      <c r="A131" s="36"/>
      <c r="B131" s="36"/>
      <c r="D131" s="36"/>
      <c r="E131" s="41"/>
      <c r="F131" s="38"/>
      <c r="G131" s="38"/>
      <c r="H131" s="39"/>
    </row>
    <row r="132" spans="1:8" x14ac:dyDescent="0.2">
      <c r="A132" s="36"/>
      <c r="B132" s="36"/>
      <c r="D132" s="36"/>
      <c r="E132" s="41"/>
      <c r="F132" s="38"/>
      <c r="G132" s="38"/>
      <c r="H132" s="39"/>
    </row>
    <row r="133" spans="1:8" x14ac:dyDescent="0.2">
      <c r="A133" s="36"/>
      <c r="B133" s="36"/>
      <c r="D133" s="36"/>
      <c r="E133" s="41"/>
      <c r="F133" s="38"/>
      <c r="G133" s="38"/>
      <c r="H133" s="39"/>
    </row>
    <row r="134" spans="1:8" x14ac:dyDescent="0.2">
      <c r="A134" s="36"/>
      <c r="B134" s="36"/>
      <c r="D134" s="36"/>
      <c r="E134" s="41"/>
      <c r="F134" s="38"/>
      <c r="G134" s="38"/>
      <c r="H134" s="39"/>
    </row>
    <row r="135" spans="1:8" x14ac:dyDescent="0.2">
      <c r="A135" s="36"/>
      <c r="B135" s="36"/>
      <c r="D135" s="36"/>
      <c r="E135" s="41"/>
      <c r="F135" s="38"/>
      <c r="G135" s="38"/>
      <c r="H135" s="39"/>
    </row>
    <row r="136" spans="1:8" x14ac:dyDescent="0.2">
      <c r="A136" s="36"/>
      <c r="B136" s="36"/>
      <c r="D136" s="36"/>
      <c r="E136" s="41"/>
      <c r="F136" s="38"/>
      <c r="G136" s="38"/>
      <c r="H136" s="39"/>
    </row>
    <row r="137" spans="1:8" x14ac:dyDescent="0.2">
      <c r="A137" s="36"/>
      <c r="B137" s="36"/>
      <c r="D137" s="36"/>
      <c r="E137" s="41"/>
      <c r="F137" s="38"/>
      <c r="G137" s="38"/>
      <c r="H137" s="39"/>
    </row>
    <row r="138" spans="1:8" x14ac:dyDescent="0.2">
      <c r="A138" s="36"/>
      <c r="B138" s="36"/>
      <c r="D138" s="36"/>
      <c r="E138" s="41"/>
      <c r="F138" s="38"/>
      <c r="G138" s="38"/>
      <c r="H138" s="39"/>
    </row>
    <row r="139" spans="1:8" x14ac:dyDescent="0.2">
      <c r="A139" s="36"/>
      <c r="B139" s="36"/>
      <c r="D139" s="36"/>
      <c r="E139" s="41"/>
      <c r="F139" s="38"/>
      <c r="G139" s="38"/>
      <c r="H139" s="39"/>
    </row>
    <row r="140" spans="1:8" x14ac:dyDescent="0.2">
      <c r="A140" s="36"/>
      <c r="B140" s="36"/>
      <c r="D140" s="36"/>
      <c r="E140" s="41"/>
      <c r="F140" s="38"/>
      <c r="G140" s="38"/>
      <c r="H140" s="39"/>
    </row>
    <row r="141" spans="1:8" x14ac:dyDescent="0.2">
      <c r="A141" s="36"/>
      <c r="B141" s="36"/>
      <c r="D141" s="36"/>
      <c r="E141" s="41"/>
      <c r="F141" s="38"/>
      <c r="G141" s="38"/>
      <c r="H141" s="39"/>
    </row>
    <row r="142" spans="1:8" x14ac:dyDescent="0.2">
      <c r="A142" s="36"/>
      <c r="B142" s="36"/>
      <c r="D142" s="36"/>
      <c r="E142" s="41"/>
      <c r="F142" s="38"/>
      <c r="G142" s="38"/>
      <c r="H142" s="39"/>
    </row>
    <row r="143" spans="1:8" x14ac:dyDescent="0.2">
      <c r="A143" s="36"/>
      <c r="B143" s="36"/>
      <c r="D143" s="36"/>
      <c r="E143" s="41"/>
      <c r="F143" s="38"/>
      <c r="G143" s="38"/>
      <c r="H143" s="39"/>
    </row>
    <row r="144" spans="1:8" x14ac:dyDescent="0.2">
      <c r="A144" s="36"/>
      <c r="B144" s="36"/>
      <c r="D144" s="36"/>
      <c r="E144" s="41"/>
      <c r="F144" s="38"/>
      <c r="G144" s="38"/>
      <c r="H144" s="39"/>
    </row>
    <row r="145" spans="1:8" x14ac:dyDescent="0.2">
      <c r="A145" s="36"/>
      <c r="B145" s="36"/>
      <c r="D145" s="36"/>
      <c r="E145" s="41"/>
      <c r="F145" s="38"/>
      <c r="G145" s="38"/>
      <c r="H145" s="39"/>
    </row>
    <row r="146" spans="1:8" x14ac:dyDescent="0.2">
      <c r="A146" s="36"/>
      <c r="B146" s="36"/>
      <c r="D146" s="36"/>
      <c r="E146" s="41"/>
      <c r="F146" s="38"/>
      <c r="G146" s="38"/>
      <c r="H146" s="39"/>
    </row>
    <row r="147" spans="1:8" x14ac:dyDescent="0.2">
      <c r="A147" s="36"/>
      <c r="B147" s="36"/>
      <c r="D147" s="36"/>
      <c r="E147" s="41"/>
      <c r="F147" s="38"/>
      <c r="G147" s="38"/>
      <c r="H147" s="39"/>
    </row>
    <row r="148" spans="1:8" x14ac:dyDescent="0.2">
      <c r="A148" s="36"/>
      <c r="B148" s="36"/>
      <c r="D148" s="36"/>
      <c r="E148" s="41"/>
      <c r="F148" s="38"/>
      <c r="G148" s="38"/>
      <c r="H148" s="39"/>
    </row>
    <row r="149" spans="1:8" x14ac:dyDescent="0.2">
      <c r="A149" s="36"/>
      <c r="B149" s="36"/>
      <c r="D149" s="36"/>
      <c r="E149" s="41"/>
      <c r="F149" s="38"/>
      <c r="G149" s="38"/>
      <c r="H149" s="39"/>
    </row>
    <row r="150" spans="1:8" x14ac:dyDescent="0.2">
      <c r="A150" s="36"/>
      <c r="B150" s="36"/>
      <c r="D150" s="36"/>
      <c r="E150" s="41"/>
      <c r="F150" s="38"/>
      <c r="G150" s="38"/>
      <c r="H150" s="39"/>
    </row>
    <row r="151" spans="1:8" x14ac:dyDescent="0.2">
      <c r="A151" s="36"/>
      <c r="B151" s="36"/>
      <c r="D151" s="36"/>
      <c r="E151" s="41"/>
      <c r="F151" s="38"/>
      <c r="G151" s="38"/>
      <c r="H151" s="39"/>
    </row>
    <row r="152" spans="1:8" x14ac:dyDescent="0.2">
      <c r="A152" s="36"/>
      <c r="B152" s="36"/>
      <c r="D152" s="36"/>
      <c r="E152" s="41"/>
      <c r="F152" s="38"/>
      <c r="G152" s="38"/>
      <c r="H152" s="39"/>
    </row>
    <row r="153" spans="1:8" x14ac:dyDescent="0.2">
      <c r="A153" s="36"/>
      <c r="B153" s="36"/>
      <c r="D153" s="36"/>
      <c r="E153" s="41"/>
      <c r="F153" s="38"/>
      <c r="G153" s="38"/>
      <c r="H153" s="39"/>
    </row>
    <row r="154" spans="1:8" x14ac:dyDescent="0.2">
      <c r="A154" s="36"/>
      <c r="B154" s="36"/>
      <c r="D154" s="36"/>
      <c r="E154" s="41"/>
      <c r="F154" s="38"/>
      <c r="G154" s="38"/>
      <c r="H154" s="39"/>
    </row>
    <row r="155" spans="1:8" x14ac:dyDescent="0.2">
      <c r="A155" s="36"/>
      <c r="B155" s="36"/>
      <c r="D155" s="36"/>
      <c r="E155" s="41"/>
      <c r="F155" s="38"/>
      <c r="G155" s="38"/>
      <c r="H155" s="39"/>
    </row>
    <row r="156" spans="1:8" x14ac:dyDescent="0.2">
      <c r="A156" s="36"/>
      <c r="B156" s="36"/>
      <c r="D156" s="36"/>
      <c r="E156" s="41"/>
      <c r="F156" s="38"/>
      <c r="G156" s="38"/>
      <c r="H156" s="39"/>
    </row>
    <row r="157" spans="1:8" x14ac:dyDescent="0.2">
      <c r="A157" s="36"/>
      <c r="B157" s="36"/>
      <c r="D157" s="36"/>
      <c r="E157" s="41"/>
      <c r="F157" s="38"/>
      <c r="G157" s="38"/>
      <c r="H157" s="39"/>
    </row>
    <row r="158" spans="1:8" x14ac:dyDescent="0.2">
      <c r="A158" s="36"/>
      <c r="B158" s="36"/>
      <c r="D158" s="36"/>
      <c r="E158" s="41"/>
      <c r="F158" s="38"/>
      <c r="G158" s="38"/>
      <c r="H158" s="39"/>
    </row>
    <row r="159" spans="1:8" x14ac:dyDescent="0.2">
      <c r="A159" s="36"/>
      <c r="B159" s="36"/>
      <c r="D159" s="36"/>
      <c r="E159" s="41"/>
      <c r="F159" s="38"/>
      <c r="G159" s="38"/>
      <c r="H159" s="39"/>
    </row>
    <row r="160" spans="1:8" x14ac:dyDescent="0.2">
      <c r="A160" s="36"/>
      <c r="B160" s="36"/>
      <c r="D160" s="36"/>
      <c r="E160" s="41"/>
      <c r="F160" s="38"/>
      <c r="G160" s="38"/>
      <c r="H160" s="39"/>
    </row>
    <row r="161" spans="1:8" x14ac:dyDescent="0.2">
      <c r="A161" s="36"/>
      <c r="B161" s="36"/>
      <c r="D161" s="36"/>
      <c r="E161" s="41"/>
      <c r="F161" s="38"/>
      <c r="G161" s="38"/>
      <c r="H161" s="39"/>
    </row>
    <row r="162" spans="1:8" x14ac:dyDescent="0.2">
      <c r="A162" s="36"/>
      <c r="B162" s="36"/>
      <c r="D162" s="36"/>
      <c r="E162" s="41"/>
      <c r="F162" s="38"/>
      <c r="G162" s="38"/>
      <c r="H162" s="39"/>
    </row>
    <row r="163" spans="1:8" x14ac:dyDescent="0.2">
      <c r="A163" s="36"/>
      <c r="B163" s="36"/>
      <c r="D163" s="36"/>
      <c r="E163" s="41"/>
      <c r="F163" s="38"/>
      <c r="G163" s="38"/>
      <c r="H163" s="39"/>
    </row>
    <row r="164" spans="1:8" x14ac:dyDescent="0.2">
      <c r="A164" s="36"/>
      <c r="B164" s="36"/>
      <c r="D164" s="36"/>
      <c r="E164" s="41"/>
      <c r="F164" s="38"/>
      <c r="G164" s="38"/>
      <c r="H164" s="39"/>
    </row>
    <row r="165" spans="1:8" x14ac:dyDescent="0.2">
      <c r="A165" s="36"/>
      <c r="B165" s="36"/>
      <c r="D165" s="36"/>
      <c r="E165" s="41"/>
      <c r="F165" s="38"/>
      <c r="G165" s="38"/>
      <c r="H165" s="39"/>
    </row>
    <row r="166" spans="1:8" x14ac:dyDescent="0.2">
      <c r="A166" s="36"/>
      <c r="B166" s="36"/>
      <c r="D166" s="36"/>
      <c r="E166" s="41"/>
      <c r="F166" s="38"/>
      <c r="G166" s="38"/>
      <c r="H166" s="39"/>
    </row>
    <row r="167" spans="1:8" x14ac:dyDescent="0.2">
      <c r="A167" s="36"/>
      <c r="B167" s="36"/>
      <c r="D167" s="36"/>
      <c r="E167" s="41"/>
      <c r="F167" s="38"/>
      <c r="G167" s="38"/>
      <c r="H167" s="39"/>
    </row>
    <row r="168" spans="1:8" x14ac:dyDescent="0.2">
      <c r="A168" s="36"/>
      <c r="B168" s="36"/>
      <c r="D168" s="36"/>
      <c r="E168" s="41"/>
      <c r="F168" s="38"/>
      <c r="G168" s="38"/>
      <c r="H168" s="39"/>
    </row>
    <row r="169" spans="1:8" x14ac:dyDescent="0.2">
      <c r="A169" s="36"/>
      <c r="B169" s="36"/>
      <c r="D169" s="36"/>
      <c r="E169" s="41"/>
      <c r="F169" s="38"/>
      <c r="G169" s="38"/>
      <c r="H169" s="39"/>
    </row>
    <row r="170" spans="1:8" x14ac:dyDescent="0.2">
      <c r="A170" s="36"/>
      <c r="B170" s="36"/>
      <c r="D170" s="36"/>
      <c r="E170" s="41"/>
      <c r="F170" s="38"/>
      <c r="G170" s="38"/>
      <c r="H170" s="39"/>
    </row>
    <row r="171" spans="1:8" x14ac:dyDescent="0.2">
      <c r="A171" s="36"/>
      <c r="B171" s="36"/>
      <c r="D171" s="36"/>
      <c r="E171" s="41"/>
      <c r="F171" s="38"/>
      <c r="G171" s="38"/>
      <c r="H171" s="39"/>
    </row>
    <row r="172" spans="1:8" x14ac:dyDescent="0.2">
      <c r="A172" s="36"/>
      <c r="B172" s="36"/>
      <c r="D172" s="36"/>
      <c r="E172" s="41"/>
      <c r="F172" s="38"/>
      <c r="G172" s="38"/>
      <c r="H172" s="39"/>
    </row>
    <row r="173" spans="1:8" x14ac:dyDescent="0.2">
      <c r="A173" s="36"/>
      <c r="B173" s="36"/>
      <c r="D173" s="36"/>
      <c r="E173" s="41"/>
      <c r="F173" s="38"/>
      <c r="G173" s="38"/>
      <c r="H173" s="39"/>
    </row>
    <row r="174" spans="1:8" x14ac:dyDescent="0.2">
      <c r="A174" s="36"/>
      <c r="B174" s="36"/>
      <c r="D174" s="36"/>
      <c r="E174" s="41"/>
      <c r="F174" s="38"/>
      <c r="G174" s="38"/>
      <c r="H174" s="39"/>
    </row>
    <row r="175" spans="1:8" x14ac:dyDescent="0.2">
      <c r="A175" s="36"/>
      <c r="B175" s="36"/>
      <c r="D175" s="36"/>
      <c r="E175" s="41"/>
      <c r="F175" s="38"/>
      <c r="G175" s="38"/>
      <c r="H175" s="39"/>
    </row>
    <row r="176" spans="1:8" x14ac:dyDescent="0.2">
      <c r="A176" s="36"/>
      <c r="B176" s="36"/>
      <c r="D176" s="36"/>
      <c r="E176" s="41"/>
      <c r="F176" s="38"/>
      <c r="G176" s="38"/>
      <c r="H176" s="39"/>
    </row>
    <row r="177" spans="1:8" x14ac:dyDescent="0.2">
      <c r="A177" s="36"/>
      <c r="B177" s="36"/>
      <c r="D177" s="36"/>
      <c r="E177" s="41"/>
      <c r="F177" s="38"/>
      <c r="G177" s="38"/>
      <c r="H177" s="39"/>
    </row>
    <row r="178" spans="1:8" x14ac:dyDescent="0.2">
      <c r="A178" s="36"/>
      <c r="B178" s="36"/>
      <c r="D178" s="36"/>
      <c r="E178" s="41"/>
      <c r="F178" s="38"/>
      <c r="G178" s="38"/>
      <c r="H178" s="39"/>
    </row>
    <row r="179" spans="1:8" x14ac:dyDescent="0.2">
      <c r="A179" s="36"/>
      <c r="B179" s="36"/>
      <c r="D179" s="36"/>
      <c r="E179" s="41"/>
      <c r="F179" s="38"/>
      <c r="G179" s="38"/>
      <c r="H179" s="39"/>
    </row>
    <row r="180" spans="1:8" x14ac:dyDescent="0.2">
      <c r="A180" s="36"/>
      <c r="B180" s="36"/>
      <c r="D180" s="36"/>
      <c r="E180" s="41"/>
      <c r="F180" s="38"/>
      <c r="G180" s="38"/>
      <c r="H180" s="39"/>
    </row>
    <row r="181" spans="1:8" x14ac:dyDescent="0.2">
      <c r="A181" s="36"/>
      <c r="B181" s="36"/>
      <c r="D181" s="36"/>
      <c r="E181" s="41"/>
      <c r="F181" s="38"/>
      <c r="G181" s="38"/>
      <c r="H181" s="39"/>
    </row>
    <row r="182" spans="1:8" x14ac:dyDescent="0.2">
      <c r="A182" s="36"/>
      <c r="B182" s="36"/>
      <c r="D182" s="36"/>
      <c r="E182" s="41"/>
      <c r="F182" s="38"/>
      <c r="G182" s="38"/>
      <c r="H182" s="39"/>
    </row>
    <row r="183" spans="1:8" x14ac:dyDescent="0.2">
      <c r="A183" s="36"/>
      <c r="B183" s="36"/>
      <c r="D183" s="36"/>
      <c r="E183" s="41"/>
      <c r="F183" s="38"/>
      <c r="G183" s="38"/>
      <c r="H183" s="39"/>
    </row>
    <row r="184" spans="1:8" x14ac:dyDescent="0.2">
      <c r="A184" s="36"/>
      <c r="B184" s="36"/>
      <c r="D184" s="36"/>
      <c r="E184" s="41"/>
      <c r="F184" s="38"/>
      <c r="G184" s="38"/>
      <c r="H184" s="39"/>
    </row>
    <row r="185" spans="1:8" x14ac:dyDescent="0.2">
      <c r="A185" s="36"/>
      <c r="B185" s="36"/>
      <c r="D185" s="36"/>
      <c r="E185" s="41"/>
      <c r="F185" s="38"/>
      <c r="G185" s="38"/>
      <c r="H185" s="39"/>
    </row>
    <row r="186" spans="1:8" x14ac:dyDescent="0.2">
      <c r="A186" s="36"/>
      <c r="B186" s="36"/>
      <c r="D186" s="36"/>
      <c r="E186" s="41"/>
      <c r="F186" s="38"/>
      <c r="G186" s="38"/>
      <c r="H186" s="39"/>
    </row>
    <row r="187" spans="1:8" x14ac:dyDescent="0.2">
      <c r="A187" s="36"/>
      <c r="B187" s="36"/>
      <c r="D187" s="36"/>
      <c r="E187" s="41"/>
      <c r="F187" s="38"/>
      <c r="G187" s="38"/>
      <c r="H187" s="39"/>
    </row>
    <row r="188" spans="1:8" x14ac:dyDescent="0.2">
      <c r="A188" s="36"/>
      <c r="B188" s="36"/>
      <c r="D188" s="36"/>
      <c r="E188" s="41"/>
      <c r="F188" s="38"/>
      <c r="G188" s="38"/>
      <c r="H188" s="39"/>
    </row>
    <row r="189" spans="1:8" x14ac:dyDescent="0.2">
      <c r="A189" s="36"/>
      <c r="B189" s="36"/>
      <c r="D189" s="36"/>
      <c r="E189" s="41"/>
      <c r="F189" s="38"/>
      <c r="G189" s="38"/>
      <c r="H189" s="39"/>
    </row>
    <row r="190" spans="1:8" x14ac:dyDescent="0.2">
      <c r="A190" s="36"/>
      <c r="B190" s="36"/>
      <c r="D190" s="36"/>
      <c r="E190" s="41"/>
      <c r="F190" s="38"/>
      <c r="G190" s="38"/>
      <c r="H190" s="39"/>
    </row>
    <row r="191" spans="1:8" x14ac:dyDescent="0.2">
      <c r="A191" s="36"/>
      <c r="B191" s="36"/>
      <c r="D191" s="36"/>
      <c r="E191" s="41"/>
      <c r="F191" s="38"/>
      <c r="G191" s="38"/>
      <c r="H191" s="39"/>
    </row>
    <row r="192" spans="1:8" x14ac:dyDescent="0.2">
      <c r="A192" s="36"/>
      <c r="B192" s="36"/>
      <c r="D192" s="36"/>
      <c r="E192" s="41"/>
      <c r="F192" s="38"/>
      <c r="G192" s="38"/>
      <c r="H192" s="39"/>
    </row>
    <row r="193" spans="1:8" x14ac:dyDescent="0.2">
      <c r="A193" s="36"/>
      <c r="B193" s="36"/>
      <c r="D193" s="36"/>
      <c r="E193" s="41"/>
      <c r="F193" s="38"/>
      <c r="G193" s="38"/>
      <c r="H193" s="39"/>
    </row>
    <row r="194" spans="1:8" x14ac:dyDescent="0.2">
      <c r="A194" s="36"/>
      <c r="B194" s="36"/>
      <c r="D194" s="36"/>
      <c r="E194" s="41"/>
      <c r="F194" s="38"/>
      <c r="G194" s="38"/>
      <c r="H194" s="39"/>
    </row>
    <row r="195" spans="1:8" x14ac:dyDescent="0.2">
      <c r="A195" s="36"/>
      <c r="B195" s="36"/>
      <c r="D195" s="36"/>
      <c r="E195" s="41"/>
      <c r="F195" s="38"/>
      <c r="G195" s="38"/>
      <c r="H195" s="39"/>
    </row>
    <row r="196" spans="1:8" x14ac:dyDescent="0.2">
      <c r="A196" s="36"/>
      <c r="B196" s="36"/>
      <c r="D196" s="36"/>
      <c r="E196" s="41"/>
      <c r="F196" s="38"/>
      <c r="G196" s="38"/>
      <c r="H196" s="39"/>
    </row>
    <row r="197" spans="1:8" x14ac:dyDescent="0.2">
      <c r="A197" s="36"/>
      <c r="B197" s="36"/>
      <c r="D197" s="36"/>
      <c r="E197" s="41"/>
      <c r="F197" s="38"/>
      <c r="G197" s="38"/>
      <c r="H197" s="39"/>
    </row>
    <row r="198" spans="1:8" x14ac:dyDescent="0.2">
      <c r="A198" s="36"/>
      <c r="B198" s="36"/>
      <c r="D198" s="36"/>
      <c r="E198" s="41"/>
      <c r="F198" s="38"/>
      <c r="G198" s="38"/>
      <c r="H198" s="39"/>
    </row>
    <row r="199" spans="1:8" x14ac:dyDescent="0.2">
      <c r="A199" s="36"/>
      <c r="B199" s="36"/>
      <c r="D199" s="36"/>
      <c r="E199" s="41"/>
      <c r="F199" s="38"/>
      <c r="G199" s="38"/>
      <c r="H199" s="39"/>
    </row>
    <row r="200" spans="1:8" x14ac:dyDescent="0.2">
      <c r="A200" s="36"/>
      <c r="B200" s="36"/>
      <c r="D200" s="36"/>
      <c r="E200" s="41"/>
      <c r="F200" s="38"/>
      <c r="G200" s="38"/>
      <c r="H200" s="39"/>
    </row>
    <row r="201" spans="1:8" x14ac:dyDescent="0.2">
      <c r="A201" s="36"/>
      <c r="B201" s="36"/>
      <c r="D201" s="36"/>
      <c r="E201" s="41"/>
      <c r="F201" s="38"/>
      <c r="G201" s="38"/>
      <c r="H201" s="39"/>
    </row>
    <row r="202" spans="1:8" x14ac:dyDescent="0.2">
      <c r="A202" s="36"/>
      <c r="B202" s="36"/>
      <c r="D202" s="36"/>
      <c r="E202" s="41"/>
      <c r="F202" s="38"/>
      <c r="G202" s="38"/>
      <c r="H202" s="39"/>
    </row>
    <row r="203" spans="1:8" x14ac:dyDescent="0.2">
      <c r="A203" s="36"/>
      <c r="B203" s="36"/>
      <c r="D203" s="36"/>
      <c r="E203" s="41"/>
      <c r="F203" s="38"/>
      <c r="G203" s="38"/>
      <c r="H203" s="39"/>
    </row>
    <row r="204" spans="1:8" x14ac:dyDescent="0.2">
      <c r="A204" s="36"/>
      <c r="B204" s="36"/>
      <c r="D204" s="36"/>
      <c r="E204" s="41"/>
      <c r="F204" s="38"/>
      <c r="G204" s="38"/>
      <c r="H204" s="39"/>
    </row>
    <row r="205" spans="1:8" x14ac:dyDescent="0.2">
      <c r="A205" s="36"/>
      <c r="B205" s="36"/>
      <c r="D205" s="36"/>
      <c r="E205" s="41"/>
      <c r="F205" s="38"/>
      <c r="G205" s="38"/>
      <c r="H205" s="39"/>
    </row>
    <row r="206" spans="1:8" x14ac:dyDescent="0.2">
      <c r="A206" s="36"/>
      <c r="B206" s="36"/>
      <c r="D206" s="36"/>
      <c r="E206" s="41"/>
      <c r="F206" s="38"/>
      <c r="G206" s="38"/>
      <c r="H206" s="39"/>
    </row>
    <row r="207" spans="1:8" x14ac:dyDescent="0.2">
      <c r="A207" s="36"/>
      <c r="B207" s="36"/>
      <c r="D207" s="36"/>
      <c r="E207" s="41"/>
      <c r="F207" s="38"/>
      <c r="G207" s="38"/>
      <c r="H207" s="39"/>
    </row>
    <row r="208" spans="1:8" x14ac:dyDescent="0.2">
      <c r="A208" s="36"/>
      <c r="B208" s="36"/>
      <c r="D208" s="36"/>
      <c r="E208" s="41"/>
      <c r="F208" s="38"/>
      <c r="G208" s="38"/>
      <c r="H208" s="39"/>
    </row>
    <row r="209" spans="1:8" x14ac:dyDescent="0.2">
      <c r="A209" s="36"/>
      <c r="B209" s="36"/>
      <c r="D209" s="36"/>
      <c r="E209" s="41"/>
      <c r="F209" s="38"/>
      <c r="G209" s="38"/>
      <c r="H209" s="39"/>
    </row>
    <row r="210" spans="1:8" x14ac:dyDescent="0.2">
      <c r="A210" s="36"/>
      <c r="B210" s="36"/>
      <c r="D210" s="36"/>
      <c r="E210" s="41"/>
      <c r="F210" s="38"/>
      <c r="G210" s="38"/>
      <c r="H210" s="39"/>
    </row>
    <row r="211" spans="1:8" x14ac:dyDescent="0.2">
      <c r="A211" s="36"/>
      <c r="B211" s="36"/>
      <c r="D211" s="36"/>
      <c r="E211" s="41"/>
      <c r="F211" s="38"/>
      <c r="G211" s="38"/>
      <c r="H211" s="39"/>
    </row>
    <row r="212" spans="1:8" x14ac:dyDescent="0.2">
      <c r="A212" s="36"/>
      <c r="B212" s="36"/>
      <c r="D212" s="36"/>
      <c r="E212" s="41"/>
      <c r="F212" s="38"/>
      <c r="G212" s="38"/>
      <c r="H212" s="39"/>
    </row>
    <row r="213" spans="1:8" x14ac:dyDescent="0.2">
      <c r="A213" s="36"/>
      <c r="B213" s="36"/>
      <c r="D213" s="36"/>
      <c r="E213" s="41"/>
      <c r="F213" s="38"/>
      <c r="G213" s="38"/>
      <c r="H213" s="39"/>
    </row>
    <row r="214" spans="1:8" x14ac:dyDescent="0.2">
      <c r="A214" s="36"/>
      <c r="B214" s="36"/>
      <c r="D214" s="36"/>
      <c r="E214" s="41"/>
      <c r="F214" s="38"/>
      <c r="G214" s="38"/>
      <c r="H214" s="39"/>
    </row>
    <row r="215" spans="1:8" x14ac:dyDescent="0.2">
      <c r="A215" s="36"/>
      <c r="B215" s="36"/>
      <c r="D215" s="36"/>
      <c r="E215" s="41"/>
      <c r="F215" s="38"/>
      <c r="G215" s="38"/>
      <c r="H215" s="39"/>
    </row>
    <row r="216" spans="1:8" x14ac:dyDescent="0.2">
      <c r="A216" s="36"/>
      <c r="B216" s="36"/>
      <c r="D216" s="36"/>
      <c r="E216" s="41"/>
      <c r="F216" s="38"/>
      <c r="G216" s="38"/>
      <c r="H216" s="39"/>
    </row>
    <row r="217" spans="1:8" x14ac:dyDescent="0.2">
      <c r="A217" s="36"/>
      <c r="B217" s="36"/>
      <c r="D217" s="36"/>
      <c r="E217" s="41"/>
      <c r="F217" s="38"/>
      <c r="G217" s="38"/>
      <c r="H217" s="39"/>
    </row>
    <row r="218" spans="1:8" x14ac:dyDescent="0.2">
      <c r="A218" s="36"/>
      <c r="B218" s="36"/>
      <c r="D218" s="36"/>
      <c r="E218" s="41"/>
      <c r="F218" s="38"/>
      <c r="G218" s="38"/>
      <c r="H218" s="39"/>
    </row>
    <row r="219" spans="1:8" x14ac:dyDescent="0.2">
      <c r="A219" s="36"/>
      <c r="B219" s="36"/>
      <c r="D219" s="36"/>
      <c r="E219" s="41"/>
      <c r="F219" s="38"/>
      <c r="G219" s="38"/>
      <c r="H219" s="39"/>
    </row>
    <row r="220" spans="1:8" x14ac:dyDescent="0.2">
      <c r="A220" s="36"/>
      <c r="B220" s="36"/>
      <c r="D220" s="36"/>
      <c r="E220" s="41"/>
      <c r="F220" s="38"/>
      <c r="G220" s="38"/>
      <c r="H220" s="39"/>
    </row>
    <row r="221" spans="1:8" x14ac:dyDescent="0.2">
      <c r="A221" s="36"/>
      <c r="B221" s="36"/>
      <c r="D221" s="36"/>
      <c r="E221" s="41"/>
      <c r="F221" s="38"/>
      <c r="G221" s="38"/>
      <c r="H221" s="39"/>
    </row>
    <row r="222" spans="1:8" x14ac:dyDescent="0.2">
      <c r="A222" s="36"/>
      <c r="B222" s="36"/>
      <c r="D222" s="36"/>
      <c r="E222" s="41"/>
      <c r="F222" s="38"/>
      <c r="G222" s="38"/>
      <c r="H222" s="39"/>
    </row>
    <row r="223" spans="1:8" x14ac:dyDescent="0.2">
      <c r="A223" s="36"/>
      <c r="B223" s="36"/>
      <c r="D223" s="36"/>
      <c r="E223" s="41"/>
      <c r="F223" s="38"/>
      <c r="G223" s="38"/>
      <c r="H223" s="39"/>
    </row>
    <row r="224" spans="1:8" x14ac:dyDescent="0.2">
      <c r="A224" s="36"/>
      <c r="B224" s="36"/>
      <c r="D224" s="36"/>
      <c r="E224" s="41"/>
      <c r="F224" s="38"/>
      <c r="G224" s="38"/>
      <c r="H224" s="39"/>
    </row>
    <row r="225" spans="1:8" x14ac:dyDescent="0.2">
      <c r="A225" s="36"/>
      <c r="B225" s="36"/>
      <c r="D225" s="36"/>
      <c r="E225" s="41"/>
      <c r="F225" s="38"/>
      <c r="G225" s="38"/>
      <c r="H225" s="39"/>
    </row>
    <row r="226" spans="1:8" x14ac:dyDescent="0.2">
      <c r="A226" s="36"/>
      <c r="B226" s="36"/>
      <c r="D226" s="36"/>
      <c r="E226" s="41"/>
      <c r="F226" s="38"/>
      <c r="G226" s="38"/>
      <c r="H226" s="39"/>
    </row>
    <row r="227" spans="1:8" x14ac:dyDescent="0.2">
      <c r="A227" s="36"/>
      <c r="B227" s="36"/>
      <c r="D227" s="36"/>
      <c r="E227" s="41"/>
      <c r="F227" s="38"/>
      <c r="G227" s="38"/>
      <c r="H227" s="39"/>
    </row>
    <row r="228" spans="1:8" x14ac:dyDescent="0.2">
      <c r="A228" s="36"/>
      <c r="B228" s="36"/>
      <c r="D228" s="36"/>
      <c r="E228" s="41"/>
      <c r="F228" s="38"/>
      <c r="G228" s="38"/>
      <c r="H228" s="39"/>
    </row>
    <row r="229" spans="1:8" x14ac:dyDescent="0.2">
      <c r="A229" s="36"/>
      <c r="B229" s="36"/>
      <c r="D229" s="36"/>
      <c r="E229" s="41"/>
      <c r="F229" s="38"/>
      <c r="G229" s="38"/>
      <c r="H229" s="39"/>
    </row>
    <row r="230" spans="1:8" x14ac:dyDescent="0.2">
      <c r="A230" s="36"/>
      <c r="B230" s="36"/>
      <c r="D230" s="36"/>
      <c r="E230" s="41"/>
      <c r="F230" s="38"/>
      <c r="G230" s="38"/>
      <c r="H230" s="39"/>
    </row>
    <row r="231" spans="1:8" x14ac:dyDescent="0.2">
      <c r="A231" s="36"/>
      <c r="B231" s="36"/>
      <c r="D231" s="36"/>
      <c r="E231" s="41"/>
      <c r="F231" s="38"/>
      <c r="G231" s="38"/>
      <c r="H231" s="39"/>
    </row>
    <row r="232" spans="1:8" x14ac:dyDescent="0.2">
      <c r="A232" s="36"/>
      <c r="B232" s="36"/>
      <c r="D232" s="36"/>
      <c r="E232" s="41"/>
      <c r="F232" s="38"/>
      <c r="G232" s="38"/>
      <c r="H232" s="39"/>
    </row>
    <row r="233" spans="1:8" x14ac:dyDescent="0.2">
      <c r="A233" s="36"/>
      <c r="B233" s="36"/>
      <c r="D233" s="36"/>
      <c r="E233" s="41"/>
      <c r="F233" s="38"/>
      <c r="G233" s="38"/>
      <c r="H233" s="39"/>
    </row>
    <row r="234" spans="1:8" x14ac:dyDescent="0.2">
      <c r="A234" s="36"/>
      <c r="B234" s="36"/>
      <c r="D234" s="36"/>
      <c r="E234" s="41"/>
      <c r="F234" s="38"/>
      <c r="G234" s="38"/>
      <c r="H234" s="39"/>
    </row>
    <row r="235" spans="1:8" x14ac:dyDescent="0.2">
      <c r="A235" s="36"/>
      <c r="B235" s="36"/>
      <c r="D235" s="36"/>
      <c r="E235" s="41"/>
      <c r="F235" s="38"/>
      <c r="G235" s="38"/>
      <c r="H235" s="39"/>
    </row>
    <row r="236" spans="1:8" x14ac:dyDescent="0.2">
      <c r="A236" s="36"/>
      <c r="B236" s="36"/>
      <c r="D236" s="36"/>
      <c r="E236" s="41"/>
      <c r="F236" s="38"/>
      <c r="G236" s="38"/>
      <c r="H236" s="39"/>
    </row>
    <row r="237" spans="1:8" x14ac:dyDescent="0.2">
      <c r="A237" s="36"/>
      <c r="B237" s="36"/>
      <c r="D237" s="36"/>
      <c r="E237" s="41"/>
      <c r="F237" s="38"/>
      <c r="G237" s="38"/>
      <c r="H237" s="39"/>
    </row>
    <row r="238" spans="1:8" x14ac:dyDescent="0.2">
      <c r="A238" s="36"/>
      <c r="B238" s="36"/>
      <c r="D238" s="36"/>
      <c r="E238" s="41"/>
      <c r="F238" s="38"/>
      <c r="G238" s="38"/>
      <c r="H238" s="39"/>
    </row>
    <row r="239" spans="1:8" x14ac:dyDescent="0.2">
      <c r="A239" s="36"/>
      <c r="B239" s="36"/>
      <c r="D239" s="36"/>
      <c r="E239" s="41"/>
      <c r="F239" s="38"/>
      <c r="G239" s="38"/>
      <c r="H239" s="39"/>
    </row>
    <row r="240" spans="1:8" x14ac:dyDescent="0.2">
      <c r="A240" s="36"/>
      <c r="B240" s="36"/>
      <c r="D240" s="36"/>
      <c r="E240" s="41"/>
      <c r="F240" s="38"/>
      <c r="G240" s="38"/>
      <c r="H240" s="39"/>
    </row>
    <row r="241" spans="1:8" x14ac:dyDescent="0.2">
      <c r="A241" s="36"/>
      <c r="B241" s="36"/>
      <c r="D241" s="36"/>
      <c r="E241" s="41"/>
      <c r="F241" s="38"/>
      <c r="G241" s="38"/>
      <c r="H241" s="39"/>
    </row>
    <row r="242" spans="1:8" x14ac:dyDescent="0.2">
      <c r="A242" s="36"/>
      <c r="B242" s="36"/>
      <c r="D242" s="36"/>
      <c r="E242" s="41"/>
      <c r="F242" s="38"/>
      <c r="G242" s="38"/>
      <c r="H242" s="39"/>
    </row>
    <row r="243" spans="1:8" x14ac:dyDescent="0.2">
      <c r="A243" s="36"/>
      <c r="B243" s="36"/>
      <c r="D243" s="36"/>
      <c r="E243" s="41"/>
      <c r="F243" s="38"/>
      <c r="G243" s="38"/>
      <c r="H243" s="39"/>
    </row>
    <row r="244" spans="1:8" x14ac:dyDescent="0.2">
      <c r="A244" s="36"/>
      <c r="B244" s="36"/>
      <c r="D244" s="36"/>
      <c r="E244" s="41"/>
      <c r="F244" s="38"/>
      <c r="G244" s="38"/>
      <c r="H244" s="39"/>
    </row>
    <row r="245" spans="1:8" x14ac:dyDescent="0.2">
      <c r="A245" s="36"/>
      <c r="B245" s="36"/>
      <c r="D245" s="36"/>
      <c r="E245" s="41"/>
      <c r="F245" s="38"/>
      <c r="G245" s="38"/>
      <c r="H245" s="39"/>
    </row>
    <row r="246" spans="1:8" x14ac:dyDescent="0.2">
      <c r="A246" s="36"/>
      <c r="B246" s="36"/>
      <c r="D246" s="36"/>
      <c r="E246" s="41"/>
      <c r="F246" s="38"/>
      <c r="G246" s="38"/>
      <c r="H246" s="39"/>
    </row>
    <row r="247" spans="1:8" x14ac:dyDescent="0.2">
      <c r="A247" s="36"/>
      <c r="B247" s="36"/>
      <c r="D247" s="36"/>
      <c r="E247" s="41"/>
      <c r="F247" s="38"/>
      <c r="G247" s="38"/>
      <c r="H247" s="39"/>
    </row>
    <row r="248" spans="1:8" x14ac:dyDescent="0.2">
      <c r="A248" s="36"/>
      <c r="B248" s="36"/>
      <c r="D248" s="36"/>
      <c r="E248" s="41"/>
      <c r="F248" s="38"/>
      <c r="G248" s="38"/>
      <c r="H248" s="39"/>
    </row>
    <row r="249" spans="1:8" x14ac:dyDescent="0.2">
      <c r="A249" s="36"/>
      <c r="B249" s="36"/>
      <c r="D249" s="36"/>
      <c r="E249" s="41"/>
      <c r="F249" s="38"/>
      <c r="G249" s="38"/>
      <c r="H249" s="39"/>
    </row>
    <row r="250" spans="1:8" x14ac:dyDescent="0.2">
      <c r="A250" s="36"/>
      <c r="B250" s="36"/>
      <c r="D250" s="36"/>
      <c r="E250" s="41"/>
      <c r="F250" s="38"/>
      <c r="G250" s="38"/>
      <c r="H250" s="39"/>
    </row>
    <row r="251" spans="1:8" x14ac:dyDescent="0.2">
      <c r="A251" s="36"/>
      <c r="B251" s="36"/>
      <c r="D251" s="36"/>
      <c r="E251" s="41"/>
      <c r="F251" s="38"/>
      <c r="G251" s="38"/>
      <c r="H251" s="39"/>
    </row>
    <row r="252" spans="1:8" x14ac:dyDescent="0.2">
      <c r="A252" s="36"/>
      <c r="B252" s="36"/>
      <c r="D252" s="36"/>
      <c r="E252" s="41"/>
      <c r="F252" s="38"/>
      <c r="G252" s="38"/>
      <c r="H252" s="39"/>
    </row>
    <row r="253" spans="1:8" x14ac:dyDescent="0.2">
      <c r="A253" s="36"/>
      <c r="B253" s="36"/>
      <c r="D253" s="36"/>
      <c r="E253" s="41"/>
      <c r="F253" s="38"/>
      <c r="G253" s="38"/>
      <c r="H253" s="39"/>
    </row>
    <row r="254" spans="1:8" x14ac:dyDescent="0.2">
      <c r="A254" s="36"/>
      <c r="B254" s="36"/>
      <c r="D254" s="36"/>
      <c r="E254" s="41"/>
      <c r="F254" s="38"/>
      <c r="G254" s="38"/>
      <c r="H254" s="39"/>
    </row>
    <row r="255" spans="1:8" x14ac:dyDescent="0.2">
      <c r="A255" s="36"/>
      <c r="B255" s="36"/>
      <c r="D255" s="36"/>
      <c r="E255" s="41"/>
      <c r="F255" s="38"/>
      <c r="G255" s="38"/>
      <c r="H255" s="39"/>
    </row>
    <row r="256" spans="1:8" x14ac:dyDescent="0.2">
      <c r="A256" s="36"/>
      <c r="B256" s="36"/>
      <c r="D256" s="36"/>
      <c r="E256" s="41"/>
      <c r="F256" s="38"/>
      <c r="G256" s="38"/>
      <c r="H256" s="39"/>
    </row>
    <row r="257" spans="1:8" x14ac:dyDescent="0.2">
      <c r="A257" s="36"/>
      <c r="B257" s="36"/>
      <c r="D257" s="36"/>
      <c r="E257" s="41"/>
      <c r="F257" s="38"/>
      <c r="G257" s="38"/>
      <c r="H257" s="39"/>
    </row>
    <row r="258" spans="1:8" x14ac:dyDescent="0.2">
      <c r="A258" s="36"/>
      <c r="B258" s="36"/>
      <c r="D258" s="36"/>
      <c r="E258" s="41"/>
      <c r="F258" s="38"/>
      <c r="G258" s="38"/>
      <c r="H258" s="39"/>
    </row>
    <row r="259" spans="1:8" x14ac:dyDescent="0.2">
      <c r="A259" s="36"/>
      <c r="B259" s="36"/>
      <c r="D259" s="36"/>
      <c r="E259" s="41"/>
      <c r="F259" s="38"/>
      <c r="G259" s="38"/>
      <c r="H259" s="39"/>
    </row>
    <row r="260" spans="1:8" x14ac:dyDescent="0.2">
      <c r="A260" s="36"/>
      <c r="B260" s="36"/>
      <c r="D260" s="36"/>
      <c r="E260" s="41"/>
      <c r="F260" s="38"/>
      <c r="G260" s="38"/>
      <c r="H260" s="39"/>
    </row>
    <row r="261" spans="1:8" x14ac:dyDescent="0.2">
      <c r="A261" s="36"/>
      <c r="B261" s="36"/>
      <c r="D261" s="36"/>
      <c r="E261" s="41"/>
      <c r="F261" s="38"/>
      <c r="G261" s="38"/>
      <c r="H261" s="39"/>
    </row>
    <row r="262" spans="1:8" x14ac:dyDescent="0.2">
      <c r="A262" s="36"/>
      <c r="B262" s="36"/>
      <c r="D262" s="36"/>
      <c r="E262" s="41"/>
      <c r="F262" s="38"/>
      <c r="G262" s="38"/>
      <c r="H262" s="39"/>
    </row>
    <row r="263" spans="1:8" x14ac:dyDescent="0.2">
      <c r="A263" s="36"/>
      <c r="B263" s="36"/>
      <c r="D263" s="36"/>
      <c r="E263" s="41"/>
      <c r="F263" s="38"/>
      <c r="G263" s="38"/>
      <c r="H263" s="39"/>
    </row>
    <row r="264" spans="1:8" x14ac:dyDescent="0.2">
      <c r="A264" s="36"/>
      <c r="B264" s="36"/>
      <c r="D264" s="36"/>
      <c r="E264" s="41"/>
      <c r="F264" s="38"/>
      <c r="G264" s="38"/>
      <c r="H264" s="39"/>
    </row>
    <row r="265" spans="1:8" x14ac:dyDescent="0.2">
      <c r="A265" s="36"/>
      <c r="B265" s="36"/>
      <c r="D265" s="36"/>
      <c r="E265" s="41"/>
      <c r="F265" s="38"/>
      <c r="G265" s="38"/>
      <c r="H265" s="39"/>
    </row>
    <row r="266" spans="1:8" x14ac:dyDescent="0.2">
      <c r="A266" s="36"/>
      <c r="B266" s="36"/>
      <c r="D266" s="36"/>
      <c r="E266" s="41"/>
      <c r="F266" s="38"/>
      <c r="G266" s="38"/>
      <c r="H266" s="39"/>
    </row>
    <row r="267" spans="1:8" x14ac:dyDescent="0.2">
      <c r="A267" s="36"/>
      <c r="B267" s="36"/>
      <c r="D267" s="36"/>
      <c r="E267" s="41"/>
      <c r="F267" s="38"/>
      <c r="G267" s="38"/>
      <c r="H267" s="39"/>
    </row>
    <row r="268" spans="1:8" x14ac:dyDescent="0.2">
      <c r="A268" s="36"/>
      <c r="B268" s="36"/>
      <c r="D268" s="36"/>
      <c r="E268" s="41"/>
      <c r="F268" s="38"/>
      <c r="G268" s="38"/>
      <c r="H268" s="39"/>
    </row>
    <row r="269" spans="1:8" x14ac:dyDescent="0.2">
      <c r="A269" s="36"/>
      <c r="B269" s="36"/>
      <c r="D269" s="36"/>
      <c r="E269" s="41"/>
      <c r="F269" s="38"/>
      <c r="G269" s="38"/>
      <c r="H269" s="39"/>
    </row>
    <row r="270" spans="1:8" x14ac:dyDescent="0.2">
      <c r="A270" s="36"/>
      <c r="B270" s="36"/>
      <c r="D270" s="36"/>
      <c r="E270" s="41"/>
      <c r="F270" s="38"/>
      <c r="G270" s="38"/>
      <c r="H270" s="39"/>
    </row>
    <row r="271" spans="1:8" x14ac:dyDescent="0.2">
      <c r="A271" s="36"/>
      <c r="B271" s="36"/>
      <c r="D271" s="36"/>
      <c r="E271" s="41"/>
      <c r="F271" s="38"/>
      <c r="G271" s="38"/>
      <c r="H271" s="39"/>
    </row>
    <row r="272" spans="1:8" x14ac:dyDescent="0.2">
      <c r="A272" s="36"/>
      <c r="B272" s="36"/>
      <c r="D272" s="36"/>
      <c r="E272" s="41"/>
      <c r="F272" s="38"/>
      <c r="G272" s="38"/>
      <c r="H272" s="39"/>
    </row>
    <row r="273" spans="1:8" x14ac:dyDescent="0.2">
      <c r="A273" s="36"/>
      <c r="B273" s="36"/>
      <c r="D273" s="36"/>
      <c r="E273" s="41"/>
      <c r="F273" s="38"/>
      <c r="G273" s="38"/>
      <c r="H273" s="39"/>
    </row>
    <row r="274" spans="1:8" x14ac:dyDescent="0.2">
      <c r="A274" s="36"/>
      <c r="B274" s="36"/>
      <c r="D274" s="36"/>
      <c r="E274" s="41"/>
      <c r="F274" s="38"/>
      <c r="G274" s="38"/>
      <c r="H274" s="39"/>
    </row>
    <row r="275" spans="1:8" x14ac:dyDescent="0.2">
      <c r="A275" s="36"/>
      <c r="B275" s="36"/>
      <c r="D275" s="36"/>
      <c r="E275" s="41"/>
      <c r="F275" s="38"/>
      <c r="G275" s="38"/>
      <c r="H275" s="39"/>
    </row>
    <row r="276" spans="1:8" x14ac:dyDescent="0.2">
      <c r="A276" s="36"/>
      <c r="B276" s="36"/>
      <c r="D276" s="36"/>
      <c r="E276" s="41"/>
      <c r="F276" s="38"/>
      <c r="G276" s="38"/>
      <c r="H276" s="39"/>
    </row>
    <row r="277" spans="1:8" x14ac:dyDescent="0.2">
      <c r="A277" s="36"/>
      <c r="B277" s="36"/>
      <c r="D277" s="36"/>
      <c r="E277" s="41"/>
      <c r="F277" s="38"/>
      <c r="G277" s="38"/>
      <c r="H277" s="39"/>
    </row>
    <row r="278" spans="1:8" x14ac:dyDescent="0.2">
      <c r="A278" s="36"/>
      <c r="B278" s="36"/>
      <c r="D278" s="36"/>
      <c r="E278" s="41"/>
      <c r="F278" s="38"/>
      <c r="G278" s="38"/>
      <c r="H278" s="39"/>
    </row>
    <row r="279" spans="1:8" x14ac:dyDescent="0.2">
      <c r="A279" s="36"/>
      <c r="B279" s="36"/>
      <c r="D279" s="36"/>
      <c r="E279" s="41"/>
      <c r="F279" s="38"/>
      <c r="G279" s="38"/>
      <c r="H279" s="39"/>
    </row>
    <row r="280" spans="1:8" x14ac:dyDescent="0.2">
      <c r="A280" s="36"/>
      <c r="B280" s="36"/>
      <c r="D280" s="36"/>
      <c r="E280" s="41"/>
      <c r="F280" s="38"/>
      <c r="G280" s="38"/>
      <c r="H280" s="39"/>
    </row>
    <row r="281" spans="1:8" x14ac:dyDescent="0.2">
      <c r="A281" s="36"/>
      <c r="B281" s="36"/>
      <c r="D281" s="36"/>
      <c r="E281" s="41"/>
      <c r="F281" s="38"/>
      <c r="G281" s="38"/>
      <c r="H281" s="39"/>
    </row>
    <row r="282" spans="1:8" x14ac:dyDescent="0.2">
      <c r="A282" s="36"/>
      <c r="B282" s="36"/>
      <c r="D282" s="36"/>
      <c r="E282" s="41"/>
      <c r="F282" s="38"/>
      <c r="G282" s="38"/>
      <c r="H282" s="39"/>
    </row>
    <row r="283" spans="1:8" x14ac:dyDescent="0.2">
      <c r="A283" s="36"/>
      <c r="B283" s="36"/>
      <c r="D283" s="36"/>
      <c r="E283" s="41"/>
      <c r="F283" s="38"/>
      <c r="G283" s="38"/>
      <c r="H283" s="39"/>
    </row>
    <row r="284" spans="1:8" x14ac:dyDescent="0.2">
      <c r="A284" s="36"/>
      <c r="B284" s="36"/>
      <c r="D284" s="36"/>
      <c r="E284" s="41"/>
      <c r="F284" s="38"/>
      <c r="G284" s="38"/>
      <c r="H284" s="39"/>
    </row>
    <row r="285" spans="1:8" x14ac:dyDescent="0.2">
      <c r="A285" s="36"/>
      <c r="B285" s="36"/>
      <c r="D285" s="36"/>
      <c r="E285" s="41"/>
      <c r="F285" s="38"/>
      <c r="G285" s="38"/>
      <c r="H285" s="39"/>
    </row>
    <row r="286" spans="1:8" x14ac:dyDescent="0.2">
      <c r="A286" s="36"/>
      <c r="B286" s="36"/>
      <c r="D286" s="36"/>
      <c r="E286" s="41"/>
      <c r="F286" s="38"/>
      <c r="G286" s="38"/>
      <c r="H286" s="39"/>
    </row>
    <row r="287" spans="1:8" x14ac:dyDescent="0.2">
      <c r="A287" s="36"/>
      <c r="B287" s="36"/>
      <c r="D287" s="36"/>
      <c r="E287" s="41"/>
      <c r="F287" s="38"/>
      <c r="G287" s="38"/>
      <c r="H287" s="39"/>
    </row>
    <row r="288" spans="1:8" x14ac:dyDescent="0.2">
      <c r="A288" s="36"/>
      <c r="B288" s="36"/>
      <c r="D288" s="36"/>
      <c r="E288" s="41"/>
      <c r="F288" s="38"/>
      <c r="G288" s="38"/>
      <c r="H288" s="39"/>
    </row>
    <row r="289" spans="1:8" x14ac:dyDescent="0.2">
      <c r="A289" s="36"/>
      <c r="B289" s="36"/>
      <c r="D289" s="36"/>
      <c r="E289" s="41"/>
      <c r="F289" s="38"/>
      <c r="G289" s="38"/>
      <c r="H289" s="39"/>
    </row>
    <row r="290" spans="1:8" x14ac:dyDescent="0.2">
      <c r="A290" s="36"/>
      <c r="B290" s="36"/>
      <c r="D290" s="36"/>
      <c r="E290" s="41"/>
      <c r="F290" s="38"/>
      <c r="G290" s="38"/>
      <c r="H290" s="39"/>
    </row>
    <row r="291" spans="1:8" x14ac:dyDescent="0.2">
      <c r="A291" s="36"/>
      <c r="B291" s="36"/>
      <c r="D291" s="36"/>
      <c r="E291" s="41"/>
      <c r="F291" s="38"/>
      <c r="G291" s="38"/>
      <c r="H291" s="39"/>
    </row>
    <row r="292" spans="1:8" x14ac:dyDescent="0.2">
      <c r="A292" s="36"/>
      <c r="B292" s="36"/>
      <c r="D292" s="36"/>
      <c r="E292" s="41"/>
      <c r="F292" s="38"/>
      <c r="G292" s="38"/>
      <c r="H292" s="39"/>
    </row>
    <row r="293" spans="1:8" x14ac:dyDescent="0.2">
      <c r="A293" s="36"/>
      <c r="B293" s="36"/>
      <c r="D293" s="36"/>
      <c r="E293" s="41"/>
      <c r="F293" s="38"/>
      <c r="G293" s="38"/>
      <c r="H293" s="39"/>
    </row>
    <row r="294" spans="1:8" x14ac:dyDescent="0.2">
      <c r="A294" s="36"/>
      <c r="B294" s="36"/>
      <c r="D294" s="36"/>
      <c r="E294" s="41"/>
      <c r="F294" s="38"/>
      <c r="G294" s="38"/>
      <c r="H294" s="39"/>
    </row>
    <row r="295" spans="1:8" x14ac:dyDescent="0.2">
      <c r="A295" s="36"/>
      <c r="B295" s="36"/>
      <c r="D295" s="36"/>
      <c r="E295" s="41"/>
      <c r="F295" s="38"/>
      <c r="G295" s="38"/>
      <c r="H295" s="39"/>
    </row>
    <row r="296" spans="1:8" x14ac:dyDescent="0.2">
      <c r="A296" s="36"/>
      <c r="B296" s="36"/>
      <c r="D296" s="36"/>
      <c r="E296" s="41"/>
      <c r="F296" s="38"/>
      <c r="G296" s="38"/>
      <c r="H296" s="39"/>
    </row>
    <row r="297" spans="1:8" x14ac:dyDescent="0.2">
      <c r="A297" s="36"/>
      <c r="B297" s="36"/>
      <c r="D297" s="36"/>
      <c r="E297" s="41"/>
      <c r="F297" s="38"/>
      <c r="G297" s="38"/>
      <c r="H297" s="39"/>
    </row>
    <row r="298" spans="1:8" x14ac:dyDescent="0.2">
      <c r="A298" s="36"/>
      <c r="B298" s="36"/>
      <c r="D298" s="36"/>
      <c r="E298" s="41"/>
      <c r="F298" s="38"/>
      <c r="G298" s="38"/>
      <c r="H298" s="39"/>
    </row>
    <row r="299" spans="1:8" x14ac:dyDescent="0.2">
      <c r="A299" s="36"/>
      <c r="B299" s="36"/>
      <c r="D299" s="36"/>
      <c r="E299" s="41"/>
      <c r="F299" s="38"/>
      <c r="G299" s="38"/>
      <c r="H299" s="39"/>
    </row>
    <row r="300" spans="1:8" x14ac:dyDescent="0.2">
      <c r="A300" s="36"/>
      <c r="B300" s="36"/>
      <c r="D300" s="36"/>
      <c r="E300" s="41"/>
      <c r="F300" s="38"/>
      <c r="G300" s="38"/>
      <c r="H300" s="39"/>
    </row>
    <row r="301" spans="1:8" x14ac:dyDescent="0.2">
      <c r="A301" s="36"/>
      <c r="B301" s="36"/>
      <c r="D301" s="36"/>
      <c r="E301" s="41"/>
      <c r="F301" s="38"/>
      <c r="G301" s="38"/>
      <c r="H301" s="39"/>
    </row>
    <row r="302" spans="1:8" x14ac:dyDescent="0.2">
      <c r="A302" s="36"/>
      <c r="B302" s="36"/>
      <c r="D302" s="36"/>
      <c r="E302" s="41"/>
      <c r="F302" s="38"/>
      <c r="G302" s="38"/>
      <c r="H302" s="39"/>
    </row>
    <row r="303" spans="1:8" x14ac:dyDescent="0.2">
      <c r="A303" s="36"/>
      <c r="B303" s="36"/>
      <c r="D303" s="36"/>
      <c r="E303" s="41"/>
      <c r="F303" s="38"/>
      <c r="G303" s="38"/>
      <c r="H303" s="39"/>
    </row>
    <row r="304" spans="1:8" x14ac:dyDescent="0.2">
      <c r="A304" s="36"/>
      <c r="B304" s="36"/>
      <c r="D304" s="36"/>
      <c r="E304" s="41"/>
      <c r="F304" s="38"/>
      <c r="G304" s="38"/>
      <c r="H304" s="39"/>
    </row>
    <row r="305" spans="1:8" x14ac:dyDescent="0.2">
      <c r="A305" s="36"/>
      <c r="B305" s="36"/>
      <c r="D305" s="36"/>
      <c r="E305" s="41"/>
      <c r="F305" s="38"/>
      <c r="G305" s="38"/>
      <c r="H305" s="39"/>
    </row>
    <row r="306" spans="1:8" x14ac:dyDescent="0.2">
      <c r="A306" s="36"/>
      <c r="B306" s="36"/>
      <c r="D306" s="36"/>
      <c r="E306" s="41"/>
      <c r="F306" s="38"/>
      <c r="G306" s="38"/>
      <c r="H306" s="39"/>
    </row>
    <row r="307" spans="1:8" x14ac:dyDescent="0.2">
      <c r="A307" s="36"/>
      <c r="B307" s="36"/>
      <c r="D307" s="36"/>
      <c r="E307" s="41"/>
      <c r="F307" s="38"/>
      <c r="G307" s="38"/>
      <c r="H307" s="39"/>
    </row>
    <row r="308" spans="1:8" x14ac:dyDescent="0.2">
      <c r="A308" s="36"/>
      <c r="B308" s="36"/>
      <c r="D308" s="36"/>
      <c r="E308" s="41"/>
      <c r="F308" s="38"/>
      <c r="G308" s="38"/>
      <c r="H308" s="39"/>
    </row>
    <row r="309" spans="1:8" x14ac:dyDescent="0.2">
      <c r="A309" s="36"/>
      <c r="B309" s="36"/>
      <c r="D309" s="36"/>
      <c r="E309" s="41"/>
      <c r="F309" s="38"/>
      <c r="G309" s="38"/>
      <c r="H309" s="39"/>
    </row>
    <row r="310" spans="1:8" x14ac:dyDescent="0.2">
      <c r="A310" s="36"/>
      <c r="B310" s="36"/>
      <c r="D310" s="36"/>
      <c r="E310" s="41"/>
      <c r="F310" s="38"/>
      <c r="G310" s="38"/>
      <c r="H310" s="39"/>
    </row>
    <row r="311" spans="1:8" x14ac:dyDescent="0.2">
      <c r="A311" s="36"/>
      <c r="B311" s="36"/>
      <c r="D311" s="36"/>
      <c r="E311" s="41"/>
      <c r="F311" s="38"/>
      <c r="G311" s="38"/>
      <c r="H311" s="39"/>
    </row>
    <row r="312" spans="1:8" x14ac:dyDescent="0.2">
      <c r="A312" s="36"/>
      <c r="B312" s="36"/>
      <c r="D312" s="36"/>
      <c r="E312" s="41"/>
      <c r="F312" s="38"/>
      <c r="G312" s="38"/>
      <c r="H312" s="39"/>
    </row>
    <row r="313" spans="1:8" x14ac:dyDescent="0.2">
      <c r="A313" s="36"/>
      <c r="B313" s="36"/>
      <c r="D313" s="36"/>
      <c r="E313" s="41"/>
      <c r="F313" s="38"/>
      <c r="G313" s="38"/>
      <c r="H313" s="39"/>
    </row>
    <row r="314" spans="1:8" x14ac:dyDescent="0.2">
      <c r="A314" s="36"/>
      <c r="B314" s="36"/>
      <c r="D314" s="36"/>
      <c r="E314" s="41"/>
      <c r="F314" s="38"/>
      <c r="G314" s="38"/>
      <c r="H314" s="39"/>
    </row>
    <row r="315" spans="1:8" x14ac:dyDescent="0.2">
      <c r="A315" s="36"/>
      <c r="B315" s="36"/>
      <c r="D315" s="36"/>
      <c r="E315" s="41"/>
      <c r="F315" s="38"/>
      <c r="G315" s="38"/>
      <c r="H315" s="39"/>
    </row>
    <row r="316" spans="1:8" x14ac:dyDescent="0.2">
      <c r="A316" s="36"/>
      <c r="B316" s="36"/>
      <c r="D316" s="36"/>
      <c r="E316" s="41"/>
      <c r="F316" s="38"/>
      <c r="G316" s="38"/>
      <c r="H316" s="39"/>
    </row>
    <row r="317" spans="1:8" x14ac:dyDescent="0.2">
      <c r="A317" s="36"/>
      <c r="B317" s="36"/>
      <c r="D317" s="36"/>
      <c r="E317" s="41"/>
      <c r="F317" s="38"/>
      <c r="G317" s="38"/>
      <c r="H317" s="39"/>
    </row>
    <row r="318" spans="1:8" x14ac:dyDescent="0.2">
      <c r="A318" s="36"/>
      <c r="B318" s="36"/>
      <c r="D318" s="36"/>
      <c r="E318" s="41"/>
      <c r="F318" s="38"/>
      <c r="G318" s="38"/>
      <c r="H318" s="39"/>
    </row>
    <row r="319" spans="1:8" x14ac:dyDescent="0.2">
      <c r="A319" s="36"/>
      <c r="B319" s="36"/>
      <c r="D319" s="36"/>
      <c r="E319" s="41"/>
      <c r="F319" s="38"/>
      <c r="G319" s="38"/>
      <c r="H319" s="39"/>
    </row>
    <row r="320" spans="1:8" x14ac:dyDescent="0.2">
      <c r="A320" s="36"/>
      <c r="B320" s="36"/>
      <c r="D320" s="36"/>
      <c r="E320" s="41"/>
      <c r="F320" s="38"/>
      <c r="G320" s="38"/>
      <c r="H320" s="39"/>
    </row>
    <row r="321" spans="1:8" x14ac:dyDescent="0.2">
      <c r="A321" s="36"/>
      <c r="B321" s="36"/>
      <c r="D321" s="36"/>
      <c r="E321" s="41"/>
      <c r="F321" s="38"/>
      <c r="G321" s="38"/>
      <c r="H321" s="39"/>
    </row>
    <row r="322" spans="1:8" x14ac:dyDescent="0.2">
      <c r="A322" s="36"/>
      <c r="B322" s="36"/>
      <c r="D322" s="36"/>
      <c r="E322" s="41"/>
      <c r="F322" s="38"/>
      <c r="G322" s="38"/>
      <c r="H322" s="39"/>
    </row>
    <row r="323" spans="1:8" x14ac:dyDescent="0.2">
      <c r="A323" s="36"/>
      <c r="B323" s="36"/>
      <c r="D323" s="36"/>
      <c r="E323" s="41"/>
      <c r="F323" s="38"/>
      <c r="G323" s="38"/>
      <c r="H323" s="39"/>
    </row>
    <row r="324" spans="1:8" x14ac:dyDescent="0.2">
      <c r="A324" s="36"/>
      <c r="B324" s="36"/>
      <c r="D324" s="36"/>
      <c r="E324" s="41"/>
      <c r="F324" s="38"/>
      <c r="G324" s="38"/>
      <c r="H324" s="39"/>
    </row>
    <row r="325" spans="1:8" x14ac:dyDescent="0.2">
      <c r="A325" s="36"/>
      <c r="B325" s="36"/>
      <c r="D325" s="36"/>
      <c r="E325" s="41"/>
      <c r="F325" s="38"/>
      <c r="G325" s="38"/>
      <c r="H325" s="39"/>
    </row>
    <row r="326" spans="1:8" x14ac:dyDescent="0.2">
      <c r="A326" s="36"/>
      <c r="B326" s="36"/>
      <c r="D326" s="36"/>
      <c r="E326" s="41"/>
      <c r="F326" s="38"/>
      <c r="G326" s="38"/>
      <c r="H326" s="39"/>
    </row>
    <row r="327" spans="1:8" x14ac:dyDescent="0.2">
      <c r="A327" s="36"/>
      <c r="B327" s="36"/>
      <c r="D327" s="36"/>
      <c r="E327" s="41"/>
      <c r="F327" s="38"/>
      <c r="G327" s="38"/>
      <c r="H327" s="39"/>
    </row>
    <row r="328" spans="1:8" x14ac:dyDescent="0.2">
      <c r="A328" s="36"/>
      <c r="B328" s="36"/>
      <c r="D328" s="36"/>
      <c r="E328" s="41"/>
      <c r="F328" s="38"/>
      <c r="G328" s="38"/>
      <c r="H328" s="39"/>
    </row>
    <row r="329" spans="1:8" x14ac:dyDescent="0.2">
      <c r="A329" s="36"/>
      <c r="B329" s="36"/>
      <c r="D329" s="36"/>
      <c r="E329" s="41"/>
      <c r="F329" s="38"/>
      <c r="G329" s="38"/>
      <c r="H329" s="39"/>
    </row>
    <row r="330" spans="1:8" x14ac:dyDescent="0.2">
      <c r="A330" s="36"/>
      <c r="B330" s="36"/>
      <c r="D330" s="36"/>
      <c r="E330" s="41"/>
      <c r="F330" s="38"/>
      <c r="G330" s="38"/>
      <c r="H330" s="39"/>
    </row>
    <row r="331" spans="1:8" x14ac:dyDescent="0.2">
      <c r="A331" s="36"/>
      <c r="B331" s="36"/>
      <c r="D331" s="36"/>
      <c r="E331" s="41"/>
      <c r="F331" s="38"/>
      <c r="G331" s="38"/>
      <c r="H331" s="39"/>
    </row>
    <row r="332" spans="1:8" x14ac:dyDescent="0.2">
      <c r="A332" s="36"/>
      <c r="B332" s="36"/>
      <c r="D332" s="36"/>
      <c r="E332" s="41"/>
      <c r="F332" s="38"/>
      <c r="G332" s="38"/>
      <c r="H332" s="39"/>
    </row>
    <row r="333" spans="1:8" x14ac:dyDescent="0.2">
      <c r="A333" s="36"/>
      <c r="B333" s="36"/>
      <c r="D333" s="36"/>
      <c r="E333" s="41"/>
      <c r="F333" s="38"/>
      <c r="G333" s="38"/>
      <c r="H333" s="39"/>
    </row>
    <row r="334" spans="1:8" x14ac:dyDescent="0.2">
      <c r="A334" s="36"/>
      <c r="B334" s="36"/>
      <c r="D334" s="36"/>
      <c r="E334" s="41"/>
      <c r="F334" s="38"/>
      <c r="G334" s="38"/>
      <c r="H334" s="39"/>
    </row>
    <row r="335" spans="1:8" x14ac:dyDescent="0.2">
      <c r="A335" s="36"/>
      <c r="B335" s="36"/>
      <c r="D335" s="36"/>
      <c r="E335" s="41"/>
      <c r="F335" s="38"/>
      <c r="G335" s="38"/>
      <c r="H335" s="39"/>
    </row>
    <row r="336" spans="1:8" x14ac:dyDescent="0.2">
      <c r="A336" s="36"/>
      <c r="B336" s="36"/>
      <c r="D336" s="36"/>
      <c r="E336" s="41"/>
      <c r="F336" s="38"/>
      <c r="G336" s="38"/>
      <c r="H336" s="39"/>
    </row>
    <row r="337" spans="1:8" x14ac:dyDescent="0.2">
      <c r="A337" s="36"/>
      <c r="B337" s="36"/>
      <c r="D337" s="36"/>
      <c r="E337" s="41"/>
      <c r="F337" s="38"/>
      <c r="G337" s="38"/>
      <c r="H337" s="39"/>
    </row>
    <row r="338" spans="1:8" x14ac:dyDescent="0.2">
      <c r="A338" s="36"/>
      <c r="B338" s="36"/>
      <c r="D338" s="36"/>
      <c r="E338" s="41"/>
      <c r="F338" s="38"/>
      <c r="G338" s="38"/>
      <c r="H338" s="39"/>
    </row>
    <row r="339" spans="1:8" x14ac:dyDescent="0.2">
      <c r="A339" s="36"/>
      <c r="B339" s="36"/>
      <c r="D339" s="36"/>
      <c r="E339" s="41"/>
      <c r="F339" s="38"/>
      <c r="G339" s="38"/>
      <c r="H339" s="39"/>
    </row>
    <row r="340" spans="1:8" x14ac:dyDescent="0.2">
      <c r="A340" s="36"/>
      <c r="B340" s="36"/>
      <c r="D340" s="36"/>
      <c r="E340" s="41"/>
      <c r="F340" s="38"/>
      <c r="G340" s="38"/>
      <c r="H340" s="39"/>
    </row>
    <row r="341" spans="1:8" x14ac:dyDescent="0.2">
      <c r="A341" s="36"/>
      <c r="B341" s="36"/>
      <c r="D341" s="36"/>
      <c r="E341" s="41"/>
      <c r="F341" s="38"/>
      <c r="G341" s="38"/>
      <c r="H341" s="39"/>
    </row>
    <row r="342" spans="1:8" x14ac:dyDescent="0.2">
      <c r="A342" s="36"/>
      <c r="B342" s="36"/>
      <c r="D342" s="36"/>
      <c r="E342" s="41"/>
      <c r="F342" s="38"/>
      <c r="G342" s="38"/>
      <c r="H342" s="39"/>
    </row>
    <row r="343" spans="1:8" x14ac:dyDescent="0.2">
      <c r="A343" s="36"/>
      <c r="B343" s="36"/>
      <c r="D343" s="36"/>
      <c r="E343" s="41"/>
      <c r="F343" s="38"/>
      <c r="G343" s="38"/>
      <c r="H343" s="39"/>
    </row>
    <row r="344" spans="1:8" x14ac:dyDescent="0.2">
      <c r="A344" s="36"/>
      <c r="B344" s="36"/>
      <c r="D344" s="36"/>
      <c r="E344" s="41"/>
      <c r="F344" s="38"/>
      <c r="G344" s="38"/>
      <c r="H344" s="39"/>
    </row>
    <row r="345" spans="1:8" x14ac:dyDescent="0.2">
      <c r="A345" s="36"/>
      <c r="B345" s="36"/>
      <c r="D345" s="36"/>
      <c r="E345" s="41"/>
      <c r="F345" s="38"/>
      <c r="G345" s="38"/>
      <c r="H345" s="39"/>
    </row>
    <row r="346" spans="1:8" x14ac:dyDescent="0.2">
      <c r="A346" s="36"/>
      <c r="B346" s="36"/>
      <c r="D346" s="36"/>
      <c r="E346" s="41"/>
      <c r="F346" s="38"/>
      <c r="G346" s="38"/>
      <c r="H346" s="39"/>
    </row>
    <row r="347" spans="1:8" x14ac:dyDescent="0.2">
      <c r="A347" s="36"/>
      <c r="B347" s="36"/>
      <c r="D347" s="36"/>
      <c r="E347" s="41"/>
      <c r="F347" s="38"/>
      <c r="G347" s="38"/>
      <c r="H347" s="39"/>
    </row>
    <row r="348" spans="1:8" x14ac:dyDescent="0.2">
      <c r="A348" s="36"/>
      <c r="B348" s="36"/>
      <c r="D348" s="36"/>
      <c r="E348" s="41"/>
      <c r="F348" s="38"/>
      <c r="G348" s="38"/>
      <c r="H348" s="39"/>
    </row>
    <row r="349" spans="1:8" x14ac:dyDescent="0.2">
      <c r="A349" s="36"/>
      <c r="B349" s="36"/>
      <c r="D349" s="36"/>
      <c r="E349" s="41"/>
      <c r="F349" s="38"/>
      <c r="G349" s="38"/>
      <c r="H349" s="39"/>
    </row>
    <row r="350" spans="1:8" x14ac:dyDescent="0.2">
      <c r="A350" s="36"/>
      <c r="B350" s="36"/>
      <c r="D350" s="36"/>
      <c r="E350" s="41"/>
      <c r="F350" s="38"/>
      <c r="G350" s="38"/>
      <c r="H350" s="39"/>
    </row>
    <row r="351" spans="1:8" x14ac:dyDescent="0.2">
      <c r="A351" s="36"/>
      <c r="B351" s="36"/>
      <c r="D351" s="36"/>
      <c r="E351" s="41"/>
      <c r="F351" s="38"/>
      <c r="G351" s="38"/>
      <c r="H351" s="39"/>
    </row>
    <row r="352" spans="1:8" x14ac:dyDescent="0.2">
      <c r="A352" s="36"/>
      <c r="B352" s="36"/>
      <c r="D352" s="36"/>
      <c r="E352" s="41"/>
      <c r="F352" s="38"/>
      <c r="G352" s="38"/>
      <c r="H352" s="39"/>
    </row>
    <row r="353" spans="1:8" x14ac:dyDescent="0.2">
      <c r="A353" s="36"/>
      <c r="B353" s="36"/>
      <c r="D353" s="36"/>
      <c r="E353" s="41"/>
      <c r="F353" s="38"/>
      <c r="G353" s="38"/>
      <c r="H353" s="39"/>
    </row>
    <row r="354" spans="1:8" x14ac:dyDescent="0.2">
      <c r="A354" s="36"/>
      <c r="B354" s="36"/>
      <c r="D354" s="36"/>
      <c r="E354" s="41"/>
      <c r="F354" s="38"/>
      <c r="G354" s="38"/>
      <c r="H354" s="39"/>
    </row>
    <row r="355" spans="1:8" x14ac:dyDescent="0.2">
      <c r="A355" s="36"/>
      <c r="B355" s="36"/>
      <c r="D355" s="36"/>
      <c r="E355" s="41"/>
      <c r="F355" s="38"/>
      <c r="G355" s="38"/>
      <c r="H355" s="39"/>
    </row>
    <row r="356" spans="1:8" x14ac:dyDescent="0.2">
      <c r="A356" s="36"/>
      <c r="B356" s="36"/>
      <c r="D356" s="36"/>
      <c r="E356" s="41"/>
      <c r="F356" s="38"/>
      <c r="G356" s="38"/>
      <c r="H356" s="39"/>
    </row>
    <row r="357" spans="1:8" x14ac:dyDescent="0.2">
      <c r="A357" s="36"/>
      <c r="B357" s="36"/>
      <c r="D357" s="36"/>
      <c r="E357" s="41"/>
      <c r="F357" s="38"/>
      <c r="G357" s="38"/>
      <c r="H357" s="39"/>
    </row>
    <row r="358" spans="1:8" x14ac:dyDescent="0.2">
      <c r="A358" s="36"/>
      <c r="B358" s="36"/>
      <c r="D358" s="36"/>
      <c r="E358" s="41"/>
      <c r="F358" s="38"/>
      <c r="G358" s="38"/>
      <c r="H358" s="39"/>
    </row>
    <row r="359" spans="1:8" x14ac:dyDescent="0.2">
      <c r="A359" s="36"/>
      <c r="B359" s="36"/>
      <c r="D359" s="36"/>
      <c r="E359" s="41"/>
      <c r="F359" s="38"/>
      <c r="G359" s="38"/>
      <c r="H359" s="39"/>
    </row>
    <row r="360" spans="1:8" x14ac:dyDescent="0.2">
      <c r="A360" s="36"/>
      <c r="B360" s="36"/>
      <c r="D360" s="36"/>
      <c r="E360" s="41"/>
      <c r="F360" s="38"/>
      <c r="G360" s="38"/>
      <c r="H360" s="39"/>
    </row>
    <row r="361" spans="1:8" x14ac:dyDescent="0.2">
      <c r="A361" s="36"/>
      <c r="B361" s="36"/>
      <c r="D361" s="36"/>
      <c r="E361" s="41"/>
      <c r="F361" s="38"/>
      <c r="G361" s="38"/>
      <c r="H361" s="39"/>
    </row>
    <row r="362" spans="1:8" x14ac:dyDescent="0.2">
      <c r="A362" s="36"/>
      <c r="B362" s="36"/>
      <c r="D362" s="36"/>
      <c r="E362" s="41"/>
      <c r="F362" s="38"/>
      <c r="G362" s="38"/>
      <c r="H362" s="39"/>
    </row>
    <row r="363" spans="1:8" x14ac:dyDescent="0.2">
      <c r="A363" s="36"/>
      <c r="B363" s="36"/>
      <c r="D363" s="36"/>
      <c r="E363" s="41"/>
      <c r="F363" s="38"/>
      <c r="G363" s="38"/>
      <c r="H363" s="39"/>
    </row>
    <row r="364" spans="1:8" x14ac:dyDescent="0.2">
      <c r="A364" s="36"/>
      <c r="B364" s="36"/>
      <c r="D364" s="36"/>
      <c r="E364" s="41"/>
      <c r="F364" s="38"/>
      <c r="G364" s="38"/>
      <c r="H364" s="39"/>
    </row>
    <row r="365" spans="1:8" x14ac:dyDescent="0.2">
      <c r="A365" s="36"/>
      <c r="B365" s="36"/>
      <c r="D365" s="36"/>
      <c r="E365" s="41"/>
      <c r="F365" s="38"/>
      <c r="G365" s="38"/>
      <c r="H365" s="39"/>
    </row>
    <row r="366" spans="1:8" x14ac:dyDescent="0.2">
      <c r="A366" s="36"/>
      <c r="B366" s="36"/>
      <c r="D366" s="36"/>
      <c r="E366" s="41"/>
      <c r="F366" s="38"/>
      <c r="G366" s="38"/>
      <c r="H366" s="39"/>
    </row>
    <row r="367" spans="1:8" x14ac:dyDescent="0.2">
      <c r="A367" s="36"/>
      <c r="B367" s="36"/>
      <c r="D367" s="36"/>
      <c r="E367" s="41"/>
      <c r="F367" s="38"/>
      <c r="G367" s="38"/>
      <c r="H367" s="39"/>
    </row>
    <row r="368" spans="1:8" x14ac:dyDescent="0.2">
      <c r="A368" s="36"/>
      <c r="B368" s="36"/>
      <c r="D368" s="36"/>
      <c r="E368" s="41"/>
      <c r="F368" s="38"/>
      <c r="G368" s="38"/>
      <c r="H368" s="39"/>
    </row>
    <row r="369" spans="1:8" x14ac:dyDescent="0.2">
      <c r="A369" s="36"/>
      <c r="B369" s="36"/>
      <c r="D369" s="36"/>
      <c r="E369" s="41"/>
      <c r="F369" s="38"/>
      <c r="G369" s="38"/>
      <c r="H369" s="39"/>
    </row>
    <row r="370" spans="1:8" x14ac:dyDescent="0.2">
      <c r="A370" s="36"/>
      <c r="B370" s="36"/>
      <c r="D370" s="36"/>
      <c r="E370" s="41"/>
      <c r="F370" s="38"/>
      <c r="G370" s="38"/>
      <c r="H370" s="39"/>
    </row>
    <row r="371" spans="1:8" x14ac:dyDescent="0.2">
      <c r="A371" s="36"/>
      <c r="B371" s="36"/>
      <c r="D371" s="36"/>
      <c r="E371" s="41"/>
      <c r="F371" s="38"/>
      <c r="G371" s="38"/>
      <c r="H371" s="39"/>
    </row>
    <row r="372" spans="1:8" x14ac:dyDescent="0.2">
      <c r="A372" s="36"/>
      <c r="B372" s="36"/>
      <c r="D372" s="36"/>
      <c r="E372" s="41"/>
      <c r="F372" s="38"/>
      <c r="G372" s="38"/>
      <c r="H372" s="39"/>
    </row>
    <row r="373" spans="1:8" x14ac:dyDescent="0.2">
      <c r="A373" s="36"/>
      <c r="B373" s="36"/>
      <c r="D373" s="36"/>
      <c r="E373" s="41"/>
      <c r="F373" s="38"/>
      <c r="G373" s="38"/>
      <c r="H373" s="39"/>
    </row>
    <row r="374" spans="1:8" x14ac:dyDescent="0.2">
      <c r="A374" s="36"/>
      <c r="B374" s="36"/>
      <c r="D374" s="36"/>
      <c r="E374" s="41"/>
      <c r="F374" s="38"/>
      <c r="G374" s="38"/>
      <c r="H374" s="39"/>
    </row>
    <row r="375" spans="1:8" x14ac:dyDescent="0.2">
      <c r="A375" s="36"/>
      <c r="B375" s="36"/>
      <c r="D375" s="36"/>
      <c r="E375" s="41"/>
      <c r="F375" s="38"/>
      <c r="G375" s="38"/>
      <c r="H375" s="39"/>
    </row>
    <row r="376" spans="1:8" x14ac:dyDescent="0.2">
      <c r="A376" s="36"/>
      <c r="B376" s="36"/>
      <c r="D376" s="36"/>
      <c r="E376" s="41"/>
      <c r="F376" s="38"/>
      <c r="G376" s="38"/>
      <c r="H376" s="39"/>
    </row>
    <row r="377" spans="1:8" x14ac:dyDescent="0.2">
      <c r="A377" s="36"/>
      <c r="B377" s="36"/>
      <c r="D377" s="36"/>
      <c r="E377" s="41"/>
      <c r="F377" s="38"/>
      <c r="G377" s="38"/>
      <c r="H377" s="39"/>
    </row>
    <row r="378" spans="1:8" x14ac:dyDescent="0.2">
      <c r="A378" s="36"/>
      <c r="B378" s="36"/>
      <c r="D378" s="36"/>
      <c r="E378" s="41"/>
      <c r="F378" s="38"/>
      <c r="G378" s="38"/>
      <c r="H378" s="39"/>
    </row>
    <row r="379" spans="1:8" x14ac:dyDescent="0.2">
      <c r="A379" s="36"/>
      <c r="B379" s="36"/>
      <c r="D379" s="36"/>
      <c r="E379" s="41"/>
      <c r="F379" s="38"/>
      <c r="G379" s="38"/>
      <c r="H379" s="39"/>
    </row>
    <row r="380" spans="1:8" x14ac:dyDescent="0.2">
      <c r="A380" s="36"/>
      <c r="B380" s="36"/>
      <c r="D380" s="36"/>
      <c r="E380" s="41"/>
      <c r="F380" s="38"/>
      <c r="G380" s="38"/>
      <c r="H380" s="39"/>
    </row>
    <row r="381" spans="1:8" x14ac:dyDescent="0.2">
      <c r="A381" s="36"/>
      <c r="B381" s="36"/>
      <c r="D381" s="36"/>
      <c r="E381" s="41"/>
      <c r="F381" s="38"/>
      <c r="G381" s="38"/>
      <c r="H381" s="39"/>
    </row>
    <row r="382" spans="1:8" x14ac:dyDescent="0.2">
      <c r="A382" s="36"/>
      <c r="B382" s="36"/>
      <c r="D382" s="36"/>
      <c r="E382" s="41"/>
      <c r="F382" s="38"/>
      <c r="G382" s="38"/>
      <c r="H382" s="39"/>
    </row>
    <row r="383" spans="1:8" x14ac:dyDescent="0.2">
      <c r="A383" s="36"/>
      <c r="B383" s="36"/>
      <c r="D383" s="36"/>
      <c r="E383" s="41"/>
      <c r="F383" s="38"/>
      <c r="G383" s="38"/>
      <c r="H383" s="39"/>
    </row>
    <row r="384" spans="1:8" x14ac:dyDescent="0.2">
      <c r="A384" s="36"/>
      <c r="B384" s="36"/>
      <c r="D384" s="36"/>
      <c r="E384" s="41"/>
      <c r="F384" s="38"/>
      <c r="G384" s="38"/>
      <c r="H384" s="39"/>
    </row>
    <row r="385" spans="1:8" x14ac:dyDescent="0.2">
      <c r="A385" s="36"/>
      <c r="B385" s="36"/>
      <c r="D385" s="36"/>
      <c r="E385" s="41"/>
      <c r="F385" s="38"/>
      <c r="G385" s="38"/>
      <c r="H385" s="39"/>
    </row>
    <row r="386" spans="1:8" x14ac:dyDescent="0.2">
      <c r="A386" s="36"/>
      <c r="B386" s="36"/>
      <c r="D386" s="36"/>
      <c r="E386" s="41"/>
      <c r="F386" s="38"/>
      <c r="G386" s="38"/>
      <c r="H386" s="39"/>
    </row>
    <row r="387" spans="1:8" x14ac:dyDescent="0.2">
      <c r="A387" s="36"/>
      <c r="B387" s="36"/>
      <c r="D387" s="36"/>
      <c r="E387" s="41"/>
      <c r="F387" s="38"/>
      <c r="G387" s="38"/>
      <c r="H387" s="39"/>
    </row>
    <row r="388" spans="1:8" x14ac:dyDescent="0.2">
      <c r="A388" s="36"/>
      <c r="B388" s="36"/>
      <c r="D388" s="36"/>
      <c r="E388" s="41"/>
      <c r="F388" s="38"/>
      <c r="G388" s="38"/>
      <c r="H388" s="39"/>
    </row>
    <row r="389" spans="1:8" x14ac:dyDescent="0.2">
      <c r="A389" s="36"/>
      <c r="B389" s="36"/>
      <c r="D389" s="36"/>
      <c r="E389" s="41"/>
      <c r="F389" s="38"/>
      <c r="G389" s="38"/>
      <c r="H389" s="39"/>
    </row>
    <row r="390" spans="1:8" x14ac:dyDescent="0.2">
      <c r="A390" s="36"/>
      <c r="B390" s="36"/>
      <c r="D390" s="36"/>
      <c r="E390" s="41"/>
      <c r="F390" s="38"/>
      <c r="G390" s="38"/>
      <c r="H390" s="39"/>
    </row>
    <row r="391" spans="1:8" x14ac:dyDescent="0.2">
      <c r="A391" s="36"/>
      <c r="B391" s="36"/>
      <c r="D391" s="36"/>
      <c r="E391" s="41"/>
      <c r="F391" s="38"/>
      <c r="G391" s="38"/>
      <c r="H391" s="39"/>
    </row>
    <row r="392" spans="1:8" x14ac:dyDescent="0.2">
      <c r="A392" s="36"/>
      <c r="B392" s="36"/>
      <c r="D392" s="36"/>
      <c r="E392" s="41"/>
      <c r="F392" s="38"/>
      <c r="G392" s="38"/>
      <c r="H392" s="39"/>
    </row>
    <row r="393" spans="1:8" x14ac:dyDescent="0.2">
      <c r="A393" s="36"/>
      <c r="B393" s="36"/>
      <c r="D393" s="36"/>
      <c r="E393" s="41"/>
      <c r="F393" s="38"/>
      <c r="G393" s="38"/>
      <c r="H393" s="39"/>
    </row>
    <row r="394" spans="1:8" x14ac:dyDescent="0.2">
      <c r="A394" s="36"/>
      <c r="B394" s="36"/>
      <c r="D394" s="36"/>
      <c r="E394" s="41"/>
      <c r="F394" s="38"/>
      <c r="G394" s="38"/>
      <c r="H394" s="39"/>
    </row>
    <row r="395" spans="1:8" x14ac:dyDescent="0.2">
      <c r="A395" s="36"/>
      <c r="B395" s="36"/>
      <c r="D395" s="36"/>
      <c r="E395" s="41"/>
      <c r="F395" s="38"/>
      <c r="G395" s="38"/>
      <c r="H395" s="39"/>
    </row>
    <row r="396" spans="1:8" x14ac:dyDescent="0.2">
      <c r="A396" s="36"/>
      <c r="B396" s="36"/>
      <c r="D396" s="36"/>
      <c r="E396" s="41"/>
      <c r="F396" s="38"/>
      <c r="G396" s="38"/>
      <c r="H396" s="39"/>
    </row>
    <row r="397" spans="1:8" x14ac:dyDescent="0.2">
      <c r="A397" s="36"/>
      <c r="B397" s="36"/>
      <c r="D397" s="36"/>
      <c r="E397" s="41"/>
      <c r="F397" s="38"/>
      <c r="G397" s="38"/>
      <c r="H397" s="39"/>
    </row>
    <row r="398" spans="1:8" x14ac:dyDescent="0.2">
      <c r="A398" s="36"/>
      <c r="B398" s="36"/>
      <c r="D398" s="36"/>
      <c r="E398" s="41"/>
      <c r="F398" s="38"/>
      <c r="G398" s="38"/>
      <c r="H398" s="39"/>
    </row>
    <row r="399" spans="1:8" x14ac:dyDescent="0.2">
      <c r="A399" s="36"/>
      <c r="B399" s="36"/>
      <c r="D399" s="36"/>
      <c r="E399" s="41"/>
      <c r="F399" s="38"/>
      <c r="G399" s="38"/>
      <c r="H399" s="39"/>
    </row>
    <row r="400" spans="1:8" x14ac:dyDescent="0.2">
      <c r="A400" s="36"/>
      <c r="B400" s="36"/>
      <c r="D400" s="36"/>
      <c r="E400" s="41"/>
      <c r="F400" s="38"/>
      <c r="G400" s="38"/>
      <c r="H400" s="39"/>
    </row>
    <row r="401" spans="1:8" x14ac:dyDescent="0.2">
      <c r="A401" s="36"/>
      <c r="B401" s="36"/>
      <c r="D401" s="36"/>
      <c r="E401" s="41"/>
      <c r="F401" s="38"/>
      <c r="G401" s="38"/>
      <c r="H401" s="39"/>
    </row>
    <row r="402" spans="1:8" x14ac:dyDescent="0.2">
      <c r="A402" s="36"/>
      <c r="B402" s="36"/>
      <c r="D402" s="36"/>
      <c r="E402" s="41"/>
      <c r="F402" s="38"/>
      <c r="G402" s="38"/>
      <c r="H402" s="39"/>
    </row>
    <row r="403" spans="1:8" x14ac:dyDescent="0.2">
      <c r="A403" s="36"/>
      <c r="B403" s="36"/>
      <c r="D403" s="36"/>
      <c r="E403" s="41"/>
      <c r="F403" s="38"/>
      <c r="G403" s="38"/>
      <c r="H403" s="39"/>
    </row>
    <row r="404" spans="1:8" x14ac:dyDescent="0.2">
      <c r="A404" s="36"/>
      <c r="B404" s="36"/>
      <c r="D404" s="36"/>
      <c r="E404" s="41"/>
      <c r="F404" s="38"/>
      <c r="G404" s="38"/>
      <c r="H404" s="39"/>
    </row>
    <row r="405" spans="1:8" x14ac:dyDescent="0.2">
      <c r="A405" s="36"/>
      <c r="B405" s="36"/>
      <c r="D405" s="36"/>
      <c r="E405" s="41"/>
      <c r="F405" s="38"/>
      <c r="G405" s="38"/>
      <c r="H405" s="39"/>
    </row>
    <row r="406" spans="1:8" x14ac:dyDescent="0.2">
      <c r="A406" s="36"/>
      <c r="B406" s="36"/>
      <c r="D406" s="36"/>
      <c r="E406" s="41"/>
      <c r="F406" s="38"/>
      <c r="G406" s="38"/>
      <c r="H406" s="39"/>
    </row>
    <row r="407" spans="1:8" x14ac:dyDescent="0.2">
      <c r="A407" s="36"/>
      <c r="B407" s="36"/>
      <c r="D407" s="36"/>
      <c r="E407" s="41"/>
      <c r="F407" s="38"/>
      <c r="G407" s="38"/>
      <c r="H407" s="39"/>
    </row>
    <row r="408" spans="1:8" x14ac:dyDescent="0.2">
      <c r="A408" s="36"/>
      <c r="B408" s="36"/>
      <c r="D408" s="36"/>
      <c r="E408" s="41"/>
      <c r="F408" s="38"/>
      <c r="G408" s="38"/>
      <c r="H408" s="39"/>
    </row>
    <row r="409" spans="1:8" x14ac:dyDescent="0.2">
      <c r="A409" s="36"/>
      <c r="B409" s="36"/>
      <c r="D409" s="36"/>
      <c r="E409" s="41"/>
      <c r="F409" s="38"/>
      <c r="G409" s="38"/>
      <c r="H409" s="39"/>
    </row>
    <row r="410" spans="1:8" x14ac:dyDescent="0.2">
      <c r="A410" s="36"/>
      <c r="B410" s="36"/>
      <c r="D410" s="36"/>
      <c r="E410" s="41"/>
      <c r="F410" s="38"/>
      <c r="G410" s="38"/>
      <c r="H410" s="39"/>
    </row>
    <row r="411" spans="1:8" x14ac:dyDescent="0.2">
      <c r="A411" s="36"/>
      <c r="B411" s="36"/>
      <c r="D411" s="36"/>
      <c r="E411" s="41"/>
      <c r="F411" s="38"/>
      <c r="G411" s="38"/>
      <c r="H411" s="39"/>
    </row>
    <row r="412" spans="1:8" x14ac:dyDescent="0.2">
      <c r="A412" s="36"/>
      <c r="B412" s="36"/>
      <c r="D412" s="36"/>
      <c r="E412" s="41"/>
      <c r="F412" s="38"/>
      <c r="G412" s="38"/>
      <c r="H412" s="39"/>
    </row>
    <row r="413" spans="1:8" x14ac:dyDescent="0.2">
      <c r="A413" s="36"/>
      <c r="B413" s="36"/>
      <c r="D413" s="36"/>
      <c r="E413" s="41"/>
      <c r="F413" s="38"/>
      <c r="G413" s="38"/>
      <c r="H413" s="39"/>
    </row>
    <row r="414" spans="1:8" x14ac:dyDescent="0.2">
      <c r="A414" s="36"/>
      <c r="B414" s="36"/>
      <c r="D414" s="36"/>
      <c r="E414" s="41"/>
      <c r="F414" s="38"/>
      <c r="G414" s="38"/>
      <c r="H414" s="39"/>
    </row>
    <row r="415" spans="1:8" x14ac:dyDescent="0.2">
      <c r="A415" s="36"/>
      <c r="B415" s="36"/>
      <c r="D415" s="36"/>
      <c r="E415" s="41"/>
      <c r="F415" s="38"/>
      <c r="G415" s="38"/>
      <c r="H415" s="39"/>
    </row>
    <row r="416" spans="1:8" x14ac:dyDescent="0.2">
      <c r="A416" s="36"/>
      <c r="B416" s="36"/>
      <c r="D416" s="36"/>
      <c r="E416" s="41"/>
      <c r="F416" s="38"/>
      <c r="G416" s="38"/>
      <c r="H416" s="39"/>
    </row>
    <row r="417" spans="1:8" x14ac:dyDescent="0.2">
      <c r="A417" s="36"/>
      <c r="B417" s="36"/>
      <c r="D417" s="36"/>
      <c r="E417" s="41"/>
      <c r="F417" s="38"/>
      <c r="G417" s="38"/>
      <c r="H417" s="39"/>
    </row>
    <row r="418" spans="1:8" x14ac:dyDescent="0.2">
      <c r="A418" s="36"/>
      <c r="B418" s="36"/>
      <c r="D418" s="36"/>
      <c r="E418" s="41"/>
      <c r="F418" s="38"/>
      <c r="G418" s="38"/>
      <c r="H418" s="39"/>
    </row>
    <row r="419" spans="1:8" x14ac:dyDescent="0.2">
      <c r="A419" s="36"/>
      <c r="B419" s="36"/>
      <c r="D419" s="36"/>
      <c r="E419" s="41"/>
      <c r="F419" s="38"/>
      <c r="G419" s="38"/>
      <c r="H419" s="39"/>
    </row>
    <row r="420" spans="1:8" x14ac:dyDescent="0.2">
      <c r="A420" s="36"/>
      <c r="B420" s="36"/>
      <c r="D420" s="36"/>
      <c r="E420" s="41"/>
      <c r="F420" s="38"/>
      <c r="G420" s="38"/>
      <c r="H420" s="39"/>
    </row>
    <row r="421" spans="1:8" x14ac:dyDescent="0.2">
      <c r="A421" s="36"/>
      <c r="B421" s="36"/>
      <c r="D421" s="36"/>
      <c r="E421" s="41"/>
      <c r="F421" s="38"/>
      <c r="G421" s="38"/>
      <c r="H421" s="39"/>
    </row>
    <row r="422" spans="1:8" x14ac:dyDescent="0.2">
      <c r="A422" s="36"/>
      <c r="B422" s="36"/>
      <c r="D422" s="36"/>
      <c r="E422" s="41"/>
      <c r="F422" s="38"/>
      <c r="G422" s="38"/>
      <c r="H422" s="39"/>
    </row>
    <row r="423" spans="1:8" x14ac:dyDescent="0.2">
      <c r="A423" s="36"/>
      <c r="B423" s="36"/>
      <c r="D423" s="36"/>
      <c r="E423" s="41"/>
      <c r="F423" s="38"/>
      <c r="G423" s="38"/>
      <c r="H423" s="39"/>
    </row>
    <row r="424" spans="1:8" x14ac:dyDescent="0.2">
      <c r="A424" s="36"/>
      <c r="B424" s="36"/>
      <c r="D424" s="36"/>
      <c r="E424" s="41"/>
      <c r="F424" s="38"/>
      <c r="G424" s="38"/>
      <c r="H424" s="39"/>
    </row>
    <row r="425" spans="1:8" x14ac:dyDescent="0.2">
      <c r="A425" s="36"/>
      <c r="B425" s="36"/>
      <c r="D425" s="36"/>
      <c r="E425" s="41"/>
      <c r="F425" s="38"/>
      <c r="G425" s="38"/>
      <c r="H425" s="39"/>
    </row>
    <row r="426" spans="1:8" x14ac:dyDescent="0.2">
      <c r="A426" s="36"/>
      <c r="B426" s="36"/>
      <c r="D426" s="36"/>
      <c r="E426" s="41"/>
      <c r="F426" s="38"/>
      <c r="G426" s="38"/>
      <c r="H426" s="39"/>
    </row>
    <row r="427" spans="1:8" x14ac:dyDescent="0.2">
      <c r="A427" s="36"/>
      <c r="B427" s="36"/>
      <c r="D427" s="36"/>
      <c r="E427" s="41"/>
      <c r="F427" s="38"/>
      <c r="G427" s="38"/>
      <c r="H427" s="39"/>
    </row>
    <row r="428" spans="1:8" x14ac:dyDescent="0.2">
      <c r="A428" s="36"/>
      <c r="B428" s="36"/>
      <c r="D428" s="36"/>
      <c r="E428" s="41"/>
      <c r="F428" s="38"/>
      <c r="G428" s="38"/>
      <c r="H428" s="39"/>
    </row>
    <row r="429" spans="1:8" x14ac:dyDescent="0.2">
      <c r="A429" s="36"/>
      <c r="B429" s="36"/>
      <c r="D429" s="36"/>
      <c r="E429" s="41"/>
      <c r="F429" s="38"/>
      <c r="G429" s="38"/>
      <c r="H429" s="39"/>
    </row>
    <row r="430" spans="1:8" x14ac:dyDescent="0.2">
      <c r="A430" s="36"/>
      <c r="B430" s="36"/>
      <c r="D430" s="36"/>
      <c r="E430" s="41"/>
      <c r="F430" s="38"/>
      <c r="G430" s="38"/>
      <c r="H430" s="39"/>
    </row>
    <row r="431" spans="1:8" x14ac:dyDescent="0.2">
      <c r="A431" s="36"/>
      <c r="B431" s="36"/>
      <c r="D431" s="36"/>
      <c r="E431" s="41"/>
      <c r="F431" s="38"/>
      <c r="G431" s="38"/>
      <c r="H431" s="39"/>
    </row>
    <row r="432" spans="1:8" x14ac:dyDescent="0.2">
      <c r="A432" s="36"/>
      <c r="B432" s="36"/>
      <c r="D432" s="36"/>
      <c r="E432" s="41"/>
      <c r="F432" s="38"/>
      <c r="G432" s="38"/>
      <c r="H432" s="39"/>
    </row>
    <row r="433" spans="1:8" x14ac:dyDescent="0.2">
      <c r="A433" s="36"/>
      <c r="B433" s="36"/>
      <c r="D433" s="36"/>
      <c r="E433" s="41"/>
      <c r="F433" s="38"/>
      <c r="G433" s="38"/>
      <c r="H433" s="39"/>
    </row>
    <row r="434" spans="1:8" x14ac:dyDescent="0.2">
      <c r="A434" s="36"/>
      <c r="B434" s="36"/>
      <c r="D434" s="36"/>
      <c r="E434" s="41"/>
      <c r="F434" s="38"/>
      <c r="G434" s="38"/>
      <c r="H434" s="39"/>
    </row>
    <row r="435" spans="1:8" x14ac:dyDescent="0.2">
      <c r="A435" s="36"/>
      <c r="B435" s="36"/>
      <c r="D435" s="36"/>
      <c r="E435" s="41"/>
      <c r="F435" s="38"/>
      <c r="G435" s="38"/>
      <c r="H435" s="39"/>
    </row>
    <row r="436" spans="1:8" x14ac:dyDescent="0.2">
      <c r="A436" s="36"/>
      <c r="B436" s="36"/>
      <c r="D436" s="36"/>
      <c r="E436" s="41"/>
      <c r="F436" s="38"/>
      <c r="G436" s="38"/>
      <c r="H436" s="39"/>
    </row>
    <row r="437" spans="1:8" x14ac:dyDescent="0.2">
      <c r="A437" s="36"/>
      <c r="B437" s="36"/>
      <c r="D437" s="36"/>
      <c r="E437" s="41"/>
      <c r="F437" s="38"/>
      <c r="G437" s="38"/>
      <c r="H437" s="39"/>
    </row>
    <row r="438" spans="1:8" x14ac:dyDescent="0.2">
      <c r="A438" s="36"/>
      <c r="B438" s="36"/>
      <c r="D438" s="36"/>
      <c r="E438" s="41"/>
      <c r="F438" s="38"/>
      <c r="G438" s="38"/>
      <c r="H438" s="39"/>
    </row>
    <row r="439" spans="1:8" x14ac:dyDescent="0.2">
      <c r="A439" s="36"/>
      <c r="B439" s="36"/>
      <c r="D439" s="36"/>
      <c r="E439" s="41"/>
      <c r="F439" s="38"/>
      <c r="G439" s="38"/>
      <c r="H439" s="39"/>
    </row>
    <row r="440" spans="1:8" x14ac:dyDescent="0.2">
      <c r="A440" s="36"/>
      <c r="B440" s="36"/>
      <c r="D440" s="36"/>
      <c r="E440" s="41"/>
      <c r="F440" s="38"/>
      <c r="G440" s="38"/>
      <c r="H440" s="39"/>
    </row>
    <row r="441" spans="1:8" x14ac:dyDescent="0.2">
      <c r="A441" s="36"/>
      <c r="B441" s="36"/>
      <c r="D441" s="36"/>
      <c r="E441" s="41"/>
      <c r="F441" s="38"/>
      <c r="G441" s="38"/>
      <c r="H441" s="39"/>
    </row>
    <row r="442" spans="1:8" x14ac:dyDescent="0.2">
      <c r="A442" s="36"/>
      <c r="B442" s="36"/>
      <c r="D442" s="36"/>
      <c r="E442" s="41"/>
      <c r="F442" s="38"/>
      <c r="G442" s="38"/>
      <c r="H442" s="39"/>
    </row>
    <row r="443" spans="1:8" x14ac:dyDescent="0.2">
      <c r="A443" s="36"/>
      <c r="B443" s="36"/>
      <c r="D443" s="36"/>
      <c r="E443" s="41"/>
      <c r="F443" s="38"/>
      <c r="G443" s="38"/>
      <c r="H443" s="39"/>
    </row>
    <row r="444" spans="1:8" x14ac:dyDescent="0.2">
      <c r="A444" s="36"/>
      <c r="B444" s="36"/>
      <c r="D444" s="36"/>
      <c r="E444" s="41"/>
      <c r="F444" s="38"/>
      <c r="G444" s="38"/>
      <c r="H444" s="39"/>
    </row>
    <row r="445" spans="1:8" x14ac:dyDescent="0.2">
      <c r="A445" s="36"/>
      <c r="B445" s="36"/>
      <c r="D445" s="36"/>
      <c r="E445" s="41"/>
      <c r="F445" s="38"/>
      <c r="G445" s="38"/>
      <c r="H445" s="39"/>
    </row>
    <row r="446" spans="1:8" x14ac:dyDescent="0.2">
      <c r="A446" s="36"/>
      <c r="B446" s="36"/>
      <c r="D446" s="36"/>
      <c r="E446" s="41"/>
      <c r="F446" s="38"/>
      <c r="G446" s="38"/>
      <c r="H446" s="39"/>
    </row>
    <row r="447" spans="1:8" x14ac:dyDescent="0.2">
      <c r="A447" s="36"/>
      <c r="B447" s="36"/>
      <c r="D447" s="36"/>
      <c r="E447" s="41"/>
      <c r="F447" s="38"/>
      <c r="G447" s="38"/>
      <c r="H447" s="39"/>
    </row>
    <row r="448" spans="1:8" x14ac:dyDescent="0.2">
      <c r="A448" s="36"/>
      <c r="B448" s="36"/>
      <c r="D448" s="36"/>
      <c r="E448" s="41"/>
      <c r="F448" s="38"/>
      <c r="G448" s="38"/>
      <c r="H448" s="39"/>
    </row>
    <row r="449" spans="1:8" x14ac:dyDescent="0.2">
      <c r="A449" s="36"/>
      <c r="B449" s="36"/>
      <c r="D449" s="36"/>
      <c r="E449" s="41"/>
      <c r="F449" s="38"/>
      <c r="G449" s="38"/>
      <c r="H449" s="39"/>
    </row>
    <row r="450" spans="1:8" x14ac:dyDescent="0.2">
      <c r="A450" s="36"/>
      <c r="B450" s="36"/>
      <c r="D450" s="36"/>
      <c r="E450" s="41"/>
      <c r="F450" s="38"/>
      <c r="G450" s="38"/>
      <c r="H450" s="39"/>
    </row>
    <row r="451" spans="1:8" x14ac:dyDescent="0.2">
      <c r="A451" s="36"/>
      <c r="B451" s="36"/>
      <c r="D451" s="36"/>
      <c r="E451" s="41"/>
      <c r="F451" s="38"/>
      <c r="G451" s="38"/>
      <c r="H451" s="39"/>
    </row>
    <row r="452" spans="1:8" x14ac:dyDescent="0.2">
      <c r="A452" s="36"/>
      <c r="B452" s="36"/>
      <c r="D452" s="36"/>
      <c r="E452" s="41"/>
      <c r="F452" s="38"/>
      <c r="G452" s="38"/>
      <c r="H452" s="39"/>
    </row>
    <row r="453" spans="1:8" x14ac:dyDescent="0.2">
      <c r="A453" s="36"/>
      <c r="B453" s="36"/>
      <c r="D453" s="36"/>
      <c r="E453" s="41"/>
      <c r="F453" s="38"/>
      <c r="G453" s="38"/>
      <c r="H453" s="39"/>
    </row>
    <row r="454" spans="1:8" x14ac:dyDescent="0.2">
      <c r="A454" s="36"/>
      <c r="B454" s="36"/>
      <c r="D454" s="36"/>
      <c r="E454" s="41"/>
      <c r="F454" s="38"/>
      <c r="G454" s="38"/>
      <c r="H454" s="39"/>
    </row>
    <row r="455" spans="1:8" x14ac:dyDescent="0.2">
      <c r="A455" s="36"/>
      <c r="B455" s="36"/>
      <c r="D455" s="36"/>
      <c r="E455" s="41"/>
      <c r="F455" s="38"/>
      <c r="G455" s="38"/>
      <c r="H455" s="39"/>
    </row>
    <row r="456" spans="1:8" x14ac:dyDescent="0.2">
      <c r="A456" s="36"/>
      <c r="B456" s="36"/>
      <c r="D456" s="36"/>
      <c r="E456" s="41"/>
      <c r="F456" s="38"/>
      <c r="G456" s="38"/>
      <c r="H456" s="39"/>
    </row>
    <row r="457" spans="1:8" x14ac:dyDescent="0.2">
      <c r="A457" s="36"/>
      <c r="B457" s="36"/>
      <c r="D457" s="36"/>
      <c r="E457" s="41"/>
      <c r="F457" s="38"/>
      <c r="G457" s="38"/>
      <c r="H457" s="39"/>
    </row>
    <row r="458" spans="1:8" x14ac:dyDescent="0.2">
      <c r="A458" s="36"/>
      <c r="B458" s="36"/>
      <c r="D458" s="36"/>
      <c r="E458" s="41"/>
      <c r="F458" s="38"/>
      <c r="G458" s="38"/>
      <c r="H458" s="39"/>
    </row>
    <row r="459" spans="1:8" x14ac:dyDescent="0.2">
      <c r="A459" s="36"/>
      <c r="B459" s="36"/>
      <c r="D459" s="36"/>
      <c r="E459" s="41"/>
      <c r="F459" s="38"/>
      <c r="G459" s="38"/>
      <c r="H459" s="39"/>
    </row>
    <row r="460" spans="1:8" x14ac:dyDescent="0.2">
      <c r="A460" s="36"/>
      <c r="B460" s="36"/>
      <c r="D460" s="36"/>
      <c r="E460" s="41"/>
      <c r="F460" s="38"/>
      <c r="G460" s="38"/>
      <c r="H460" s="39"/>
    </row>
    <row r="461" spans="1:8" x14ac:dyDescent="0.2">
      <c r="A461" s="36"/>
      <c r="B461" s="36"/>
      <c r="D461" s="36"/>
      <c r="E461" s="41"/>
      <c r="F461" s="38"/>
      <c r="G461" s="38"/>
      <c r="H461" s="39"/>
    </row>
    <row r="462" spans="1:8" x14ac:dyDescent="0.2">
      <c r="A462" s="36"/>
      <c r="B462" s="36"/>
      <c r="D462" s="36"/>
      <c r="E462" s="41"/>
      <c r="F462" s="38"/>
      <c r="G462" s="38"/>
      <c r="H462" s="39"/>
    </row>
    <row r="463" spans="1:8" x14ac:dyDescent="0.2">
      <c r="A463" s="36"/>
      <c r="B463" s="36"/>
      <c r="D463" s="36"/>
      <c r="E463" s="41"/>
      <c r="F463" s="38"/>
      <c r="G463" s="38"/>
      <c r="H463" s="39"/>
    </row>
    <row r="464" spans="1:8" x14ac:dyDescent="0.2">
      <c r="A464" s="36"/>
      <c r="B464" s="36"/>
      <c r="D464" s="36"/>
      <c r="E464" s="41"/>
      <c r="F464" s="38"/>
      <c r="G464" s="38"/>
      <c r="H464" s="39"/>
    </row>
    <row r="465" spans="1:8" x14ac:dyDescent="0.2">
      <c r="A465" s="36"/>
      <c r="B465" s="36"/>
      <c r="D465" s="36"/>
      <c r="E465" s="41"/>
      <c r="F465" s="38"/>
      <c r="G465" s="38"/>
      <c r="H465" s="39"/>
    </row>
    <row r="466" spans="1:8" x14ac:dyDescent="0.2">
      <c r="A466" s="36"/>
      <c r="B466" s="36"/>
      <c r="D466" s="36"/>
      <c r="E466" s="41"/>
      <c r="F466" s="38"/>
      <c r="G466" s="38"/>
      <c r="H466" s="39"/>
    </row>
    <row r="467" spans="1:8" x14ac:dyDescent="0.2">
      <c r="A467" s="36"/>
      <c r="B467" s="36"/>
      <c r="D467" s="36"/>
      <c r="E467" s="41"/>
      <c r="F467" s="38"/>
      <c r="G467" s="38"/>
      <c r="H467" s="39"/>
    </row>
    <row r="468" spans="1:8" x14ac:dyDescent="0.2">
      <c r="A468" s="36"/>
      <c r="B468" s="36"/>
      <c r="D468" s="36"/>
      <c r="E468" s="41"/>
      <c r="F468" s="38"/>
      <c r="G468" s="38"/>
      <c r="H468" s="39"/>
    </row>
    <row r="469" spans="1:8" x14ac:dyDescent="0.2">
      <c r="A469" s="36"/>
      <c r="B469" s="36"/>
      <c r="D469" s="36"/>
      <c r="E469" s="41"/>
      <c r="F469" s="38"/>
      <c r="G469" s="38"/>
      <c r="H469" s="39"/>
    </row>
    <row r="470" spans="1:8" x14ac:dyDescent="0.2">
      <c r="A470" s="36"/>
      <c r="B470" s="36"/>
      <c r="D470" s="36"/>
      <c r="E470" s="41"/>
      <c r="F470" s="38"/>
      <c r="G470" s="38"/>
      <c r="H470" s="39"/>
    </row>
    <row r="471" spans="1:8" x14ac:dyDescent="0.2">
      <c r="A471" s="36"/>
      <c r="B471" s="36"/>
      <c r="D471" s="36"/>
      <c r="E471" s="41"/>
      <c r="F471" s="38"/>
      <c r="G471" s="38"/>
      <c r="H471" s="39"/>
    </row>
    <row r="472" spans="1:8" x14ac:dyDescent="0.2">
      <c r="A472" s="36"/>
      <c r="B472" s="36"/>
      <c r="D472" s="36"/>
      <c r="E472" s="41"/>
      <c r="F472" s="38"/>
      <c r="G472" s="38"/>
      <c r="H472" s="39"/>
    </row>
    <row r="473" spans="1:8" x14ac:dyDescent="0.2">
      <c r="A473" s="36"/>
      <c r="B473" s="36"/>
      <c r="D473" s="36"/>
      <c r="E473" s="41"/>
      <c r="F473" s="38"/>
      <c r="G473" s="38"/>
      <c r="H473" s="39"/>
    </row>
    <row r="474" spans="1:8" x14ac:dyDescent="0.2">
      <c r="A474" s="36"/>
      <c r="B474" s="36"/>
      <c r="D474" s="36"/>
      <c r="E474" s="41"/>
      <c r="F474" s="38"/>
      <c r="G474" s="38"/>
      <c r="H474" s="39"/>
    </row>
    <row r="475" spans="1:8" x14ac:dyDescent="0.2">
      <c r="A475" s="36"/>
      <c r="B475" s="36"/>
      <c r="D475" s="36"/>
      <c r="E475" s="41"/>
      <c r="F475" s="38"/>
      <c r="G475" s="38"/>
      <c r="H475" s="39"/>
    </row>
    <row r="476" spans="1:8" x14ac:dyDescent="0.2">
      <c r="A476" s="36"/>
      <c r="B476" s="36"/>
      <c r="D476" s="36"/>
      <c r="E476" s="41"/>
      <c r="F476" s="38"/>
      <c r="G476" s="38"/>
      <c r="H476" s="39"/>
    </row>
    <row r="477" spans="1:8" x14ac:dyDescent="0.2">
      <c r="A477" s="36"/>
      <c r="B477" s="36"/>
      <c r="D477" s="36"/>
      <c r="E477" s="41"/>
      <c r="F477" s="38"/>
      <c r="G477" s="38"/>
      <c r="H477" s="39"/>
    </row>
    <row r="478" spans="1:8" x14ac:dyDescent="0.2">
      <c r="A478" s="36"/>
      <c r="B478" s="36"/>
      <c r="D478" s="36"/>
      <c r="E478" s="41"/>
      <c r="F478" s="38"/>
      <c r="G478" s="38"/>
      <c r="H478" s="39"/>
    </row>
    <row r="479" spans="1:8" x14ac:dyDescent="0.2">
      <c r="A479" s="36"/>
      <c r="B479" s="36"/>
      <c r="D479" s="36"/>
      <c r="E479" s="41"/>
      <c r="F479" s="38"/>
      <c r="G479" s="38"/>
      <c r="H479" s="39"/>
    </row>
    <row r="480" spans="1:8" x14ac:dyDescent="0.2">
      <c r="A480" s="36"/>
      <c r="B480" s="36"/>
      <c r="D480" s="36"/>
      <c r="E480" s="41"/>
      <c r="F480" s="38"/>
      <c r="G480" s="38"/>
      <c r="H480" s="39"/>
    </row>
    <row r="481" spans="1:8" x14ac:dyDescent="0.2">
      <c r="A481" s="36"/>
      <c r="B481" s="36"/>
      <c r="D481" s="36"/>
      <c r="E481" s="41"/>
      <c r="F481" s="38"/>
      <c r="G481" s="38"/>
      <c r="H481" s="39"/>
    </row>
    <row r="482" spans="1:8" x14ac:dyDescent="0.2">
      <c r="A482" s="36"/>
      <c r="B482" s="36"/>
      <c r="D482" s="36"/>
      <c r="E482" s="41"/>
      <c r="F482" s="38"/>
      <c r="G482" s="38"/>
      <c r="H482" s="39"/>
    </row>
    <row r="483" spans="1:8" x14ac:dyDescent="0.2">
      <c r="A483" s="36"/>
      <c r="B483" s="36"/>
      <c r="D483" s="36"/>
      <c r="E483" s="41"/>
      <c r="F483" s="38"/>
      <c r="G483" s="38"/>
      <c r="H483" s="39"/>
    </row>
    <row r="484" spans="1:8" x14ac:dyDescent="0.2">
      <c r="A484" s="36"/>
      <c r="B484" s="36"/>
      <c r="D484" s="36"/>
      <c r="E484" s="41"/>
      <c r="F484" s="38"/>
      <c r="G484" s="38"/>
      <c r="H484" s="39"/>
    </row>
    <row r="485" spans="1:8" x14ac:dyDescent="0.2">
      <c r="A485" s="36"/>
      <c r="B485" s="36"/>
      <c r="D485" s="36"/>
      <c r="E485" s="41"/>
      <c r="F485" s="38"/>
      <c r="G485" s="38"/>
      <c r="H485" s="39"/>
    </row>
    <row r="486" spans="1:8" x14ac:dyDescent="0.2">
      <c r="A486" s="36"/>
      <c r="B486" s="36"/>
      <c r="D486" s="36"/>
      <c r="E486" s="41"/>
      <c r="F486" s="38"/>
      <c r="G486" s="38"/>
      <c r="H486" s="39"/>
    </row>
    <row r="487" spans="1:8" x14ac:dyDescent="0.2">
      <c r="A487" s="36"/>
      <c r="B487" s="36"/>
      <c r="D487" s="36"/>
      <c r="E487" s="41"/>
      <c r="F487" s="38"/>
      <c r="G487" s="38"/>
      <c r="H487" s="39"/>
    </row>
    <row r="488" spans="1:8" x14ac:dyDescent="0.2">
      <c r="A488" s="36"/>
      <c r="B488" s="36"/>
      <c r="D488" s="36"/>
      <c r="E488" s="41"/>
      <c r="F488" s="38"/>
      <c r="G488" s="38"/>
      <c r="H488" s="39"/>
    </row>
    <row r="489" spans="1:8" x14ac:dyDescent="0.2">
      <c r="A489" s="36"/>
      <c r="B489" s="36"/>
      <c r="D489" s="36"/>
      <c r="E489" s="41"/>
      <c r="F489" s="38"/>
      <c r="G489" s="38"/>
      <c r="H489" s="39"/>
    </row>
    <row r="490" spans="1:8" x14ac:dyDescent="0.2">
      <c r="A490" s="36"/>
      <c r="B490" s="36"/>
      <c r="D490" s="36"/>
      <c r="E490" s="41"/>
      <c r="F490" s="38"/>
      <c r="G490" s="38"/>
      <c r="H490" s="39"/>
    </row>
    <row r="491" spans="1:8" x14ac:dyDescent="0.2">
      <c r="A491" s="36"/>
      <c r="B491" s="36"/>
      <c r="D491" s="36"/>
      <c r="E491" s="41"/>
      <c r="F491" s="38"/>
      <c r="G491" s="38"/>
      <c r="H491" s="39"/>
    </row>
    <row r="492" spans="1:8" x14ac:dyDescent="0.2">
      <c r="A492" s="36"/>
      <c r="B492" s="36"/>
      <c r="D492" s="36"/>
      <c r="E492" s="41"/>
      <c r="F492" s="38"/>
      <c r="G492" s="38"/>
      <c r="H492" s="39"/>
    </row>
    <row r="493" spans="1:8" x14ac:dyDescent="0.2">
      <c r="A493" s="36"/>
      <c r="B493" s="36"/>
      <c r="D493" s="36"/>
      <c r="E493" s="41"/>
      <c r="F493" s="38"/>
      <c r="G493" s="38"/>
      <c r="H493" s="39"/>
    </row>
    <row r="494" spans="1:8" x14ac:dyDescent="0.2">
      <c r="A494" s="36"/>
      <c r="B494" s="36"/>
      <c r="D494" s="36"/>
      <c r="E494" s="41"/>
      <c r="F494" s="38"/>
      <c r="G494" s="38"/>
      <c r="H494" s="39"/>
    </row>
    <row r="495" spans="1:8" x14ac:dyDescent="0.2">
      <c r="A495" s="36"/>
      <c r="B495" s="36"/>
      <c r="D495" s="36"/>
      <c r="E495" s="41"/>
      <c r="F495" s="38"/>
      <c r="G495" s="38"/>
      <c r="H495" s="39"/>
    </row>
    <row r="496" spans="1:8" x14ac:dyDescent="0.2">
      <c r="A496" s="36"/>
      <c r="B496" s="36"/>
      <c r="D496" s="36"/>
      <c r="E496" s="41"/>
      <c r="F496" s="38"/>
      <c r="G496" s="38"/>
      <c r="H496" s="39"/>
    </row>
    <row r="497" spans="1:8" x14ac:dyDescent="0.2">
      <c r="A497" s="36"/>
      <c r="B497" s="36"/>
      <c r="D497" s="36"/>
      <c r="E497" s="41"/>
      <c r="F497" s="38"/>
      <c r="G497" s="38"/>
      <c r="H497" s="39"/>
    </row>
    <row r="498" spans="1:8" x14ac:dyDescent="0.2">
      <c r="A498" s="36"/>
      <c r="B498" s="36"/>
      <c r="D498" s="36"/>
      <c r="E498" s="41"/>
      <c r="F498" s="38"/>
      <c r="G498" s="38"/>
      <c r="H498" s="39"/>
    </row>
    <row r="499" spans="1:8" x14ac:dyDescent="0.2">
      <c r="A499" s="36"/>
      <c r="B499" s="36"/>
      <c r="D499" s="36"/>
      <c r="E499" s="41"/>
      <c r="F499" s="38"/>
      <c r="G499" s="38"/>
      <c r="H499" s="39"/>
    </row>
    <row r="500" spans="1:8" x14ac:dyDescent="0.2">
      <c r="A500" s="36"/>
      <c r="B500" s="36"/>
      <c r="D500" s="36"/>
      <c r="E500" s="41"/>
      <c r="F500" s="38"/>
      <c r="G500" s="38"/>
      <c r="H500" s="39"/>
    </row>
    <row r="501" spans="1:8" x14ac:dyDescent="0.2">
      <c r="A501" s="36"/>
      <c r="B501" s="36"/>
      <c r="D501" s="36"/>
      <c r="E501" s="41"/>
      <c r="F501" s="38"/>
      <c r="G501" s="38"/>
      <c r="H501" s="39"/>
    </row>
    <row r="502" spans="1:8" x14ac:dyDescent="0.2">
      <c r="A502" s="36"/>
      <c r="B502" s="36"/>
      <c r="D502" s="36"/>
      <c r="E502" s="41"/>
      <c r="F502" s="38"/>
      <c r="G502" s="38"/>
      <c r="H502" s="39"/>
    </row>
    <row r="503" spans="1:8" x14ac:dyDescent="0.2">
      <c r="A503" s="36"/>
      <c r="B503" s="36"/>
      <c r="D503" s="36"/>
      <c r="E503" s="41"/>
      <c r="F503" s="38"/>
      <c r="G503" s="38"/>
      <c r="H503" s="39"/>
    </row>
    <row r="504" spans="1:8" x14ac:dyDescent="0.2">
      <c r="A504" s="36"/>
      <c r="B504" s="36"/>
      <c r="D504" s="36"/>
      <c r="E504" s="41"/>
      <c r="F504" s="38"/>
      <c r="G504" s="38"/>
      <c r="H504" s="39"/>
    </row>
    <row r="505" spans="1:8" x14ac:dyDescent="0.2">
      <c r="A505" s="36"/>
      <c r="B505" s="36"/>
      <c r="D505" s="36"/>
      <c r="E505" s="41"/>
      <c r="F505" s="38"/>
      <c r="G505" s="38"/>
      <c r="H505" s="39"/>
    </row>
    <row r="506" spans="1:8" x14ac:dyDescent="0.2">
      <c r="A506" s="36"/>
      <c r="B506" s="36"/>
      <c r="D506" s="36"/>
      <c r="E506" s="41"/>
      <c r="F506" s="38"/>
      <c r="G506" s="38"/>
      <c r="H506" s="39"/>
    </row>
    <row r="507" spans="1:8" x14ac:dyDescent="0.2">
      <c r="A507" s="36"/>
      <c r="B507" s="36"/>
      <c r="D507" s="36"/>
      <c r="E507" s="41"/>
      <c r="F507" s="38"/>
      <c r="G507" s="38"/>
      <c r="H507" s="39"/>
    </row>
    <row r="508" spans="1:8" x14ac:dyDescent="0.2">
      <c r="A508" s="36"/>
      <c r="B508" s="36"/>
      <c r="D508" s="36"/>
      <c r="E508" s="41"/>
      <c r="F508" s="38"/>
      <c r="G508" s="38"/>
      <c r="H508" s="39"/>
    </row>
    <row r="509" spans="1:8" x14ac:dyDescent="0.2">
      <c r="A509" s="36"/>
      <c r="B509" s="36"/>
      <c r="D509" s="36"/>
      <c r="E509" s="41"/>
      <c r="F509" s="38"/>
      <c r="G509" s="38"/>
      <c r="H509" s="39"/>
    </row>
    <row r="510" spans="1:8" x14ac:dyDescent="0.2">
      <c r="A510" s="36"/>
      <c r="B510" s="36"/>
      <c r="D510" s="36"/>
      <c r="E510" s="41"/>
      <c r="F510" s="38"/>
      <c r="G510" s="38"/>
      <c r="H510" s="39"/>
    </row>
    <row r="511" spans="1:8" x14ac:dyDescent="0.2">
      <c r="A511" s="36"/>
      <c r="B511" s="36"/>
      <c r="D511" s="36"/>
      <c r="E511" s="41"/>
      <c r="F511" s="38"/>
      <c r="G511" s="38"/>
      <c r="H511" s="39"/>
    </row>
    <row r="512" spans="1:8" x14ac:dyDescent="0.2">
      <c r="A512" s="36"/>
      <c r="B512" s="36"/>
      <c r="D512" s="36"/>
      <c r="E512" s="41"/>
      <c r="F512" s="38"/>
      <c r="G512" s="38"/>
      <c r="H512" s="39"/>
    </row>
    <row r="513" spans="1:8" x14ac:dyDescent="0.2">
      <c r="A513" s="36"/>
      <c r="B513" s="36"/>
      <c r="D513" s="36"/>
      <c r="E513" s="41"/>
      <c r="F513" s="38"/>
      <c r="G513" s="38"/>
      <c r="H513" s="39"/>
    </row>
    <row r="514" spans="1:8" x14ac:dyDescent="0.2">
      <c r="A514" s="36"/>
      <c r="B514" s="36"/>
      <c r="D514" s="36"/>
      <c r="E514" s="41"/>
      <c r="F514" s="38"/>
      <c r="G514" s="38"/>
      <c r="H514" s="39"/>
    </row>
    <row r="515" spans="1:8" x14ac:dyDescent="0.2">
      <c r="A515" s="36"/>
      <c r="B515" s="36"/>
      <c r="D515" s="36"/>
      <c r="E515" s="41"/>
      <c r="F515" s="38"/>
      <c r="G515" s="38"/>
      <c r="H515" s="39"/>
    </row>
    <row r="516" spans="1:8" x14ac:dyDescent="0.2">
      <c r="A516" s="36"/>
      <c r="B516" s="36"/>
      <c r="D516" s="36"/>
      <c r="E516" s="41"/>
      <c r="F516" s="38"/>
      <c r="G516" s="38"/>
      <c r="H516" s="39"/>
    </row>
    <row r="517" spans="1:8" x14ac:dyDescent="0.2">
      <c r="A517" s="36"/>
      <c r="B517" s="36"/>
      <c r="D517" s="36"/>
      <c r="E517" s="41"/>
      <c r="F517" s="38"/>
      <c r="G517" s="38"/>
      <c r="H517" s="39"/>
    </row>
    <row r="518" spans="1:8" x14ac:dyDescent="0.2">
      <c r="A518" s="36"/>
      <c r="B518" s="36"/>
      <c r="D518" s="36"/>
      <c r="E518" s="41"/>
      <c r="F518" s="38"/>
      <c r="G518" s="38"/>
      <c r="H518" s="39"/>
    </row>
    <row r="519" spans="1:8" x14ac:dyDescent="0.2">
      <c r="A519" s="36"/>
      <c r="B519" s="36"/>
      <c r="D519" s="36"/>
      <c r="E519" s="41"/>
      <c r="F519" s="38"/>
      <c r="G519" s="38"/>
      <c r="H519" s="39"/>
    </row>
    <row r="520" spans="1:8" x14ac:dyDescent="0.2">
      <c r="A520" s="36"/>
      <c r="B520" s="36"/>
      <c r="D520" s="36"/>
      <c r="E520" s="41"/>
      <c r="F520" s="38"/>
      <c r="G520" s="38"/>
      <c r="H520" s="39"/>
    </row>
    <row r="521" spans="1:8" x14ac:dyDescent="0.2">
      <c r="A521" s="36"/>
      <c r="B521" s="36"/>
      <c r="D521" s="36"/>
      <c r="E521" s="41"/>
      <c r="F521" s="38"/>
      <c r="G521" s="38"/>
      <c r="H521" s="39"/>
    </row>
    <row r="522" spans="1:8" x14ac:dyDescent="0.2">
      <c r="A522" s="36"/>
      <c r="B522" s="36"/>
      <c r="D522" s="36"/>
      <c r="E522" s="41"/>
      <c r="F522" s="38"/>
      <c r="G522" s="38"/>
      <c r="H522" s="39"/>
    </row>
    <row r="523" spans="1:8" x14ac:dyDescent="0.2">
      <c r="A523" s="36"/>
      <c r="B523" s="36"/>
      <c r="D523" s="36"/>
      <c r="E523" s="41"/>
      <c r="F523" s="38"/>
      <c r="G523" s="38"/>
      <c r="H523" s="39"/>
    </row>
    <row r="524" spans="1:8" x14ac:dyDescent="0.2">
      <c r="A524" s="36"/>
      <c r="B524" s="36"/>
      <c r="D524" s="36"/>
      <c r="E524" s="41"/>
      <c r="F524" s="38"/>
      <c r="G524" s="38"/>
      <c r="H524" s="39"/>
    </row>
    <row r="525" spans="1:8" x14ac:dyDescent="0.2">
      <c r="A525" s="36"/>
      <c r="B525" s="36"/>
      <c r="D525" s="36"/>
      <c r="E525" s="41"/>
      <c r="F525" s="38"/>
      <c r="G525" s="38"/>
      <c r="H525" s="39"/>
    </row>
    <row r="526" spans="1:8" x14ac:dyDescent="0.2">
      <c r="A526" s="36"/>
      <c r="B526" s="36"/>
      <c r="D526" s="36"/>
      <c r="E526" s="41"/>
      <c r="F526" s="38"/>
      <c r="G526" s="38"/>
      <c r="H526" s="39"/>
    </row>
    <row r="527" spans="1:8" x14ac:dyDescent="0.2">
      <c r="A527" s="36"/>
      <c r="B527" s="36"/>
      <c r="D527" s="36"/>
      <c r="E527" s="41"/>
      <c r="F527" s="38"/>
      <c r="G527" s="38"/>
      <c r="H527" s="39"/>
    </row>
    <row r="528" spans="1:8" x14ac:dyDescent="0.2">
      <c r="A528" s="36"/>
      <c r="B528" s="36"/>
      <c r="D528" s="36"/>
      <c r="E528" s="41"/>
      <c r="F528" s="38"/>
      <c r="G528" s="38"/>
      <c r="H528" s="39"/>
    </row>
    <row r="529" spans="1:8" x14ac:dyDescent="0.2">
      <c r="A529" s="36"/>
      <c r="B529" s="36"/>
      <c r="D529" s="36"/>
      <c r="E529" s="41"/>
      <c r="F529" s="38"/>
      <c r="G529" s="38"/>
      <c r="H529" s="39"/>
    </row>
    <row r="530" spans="1:8" x14ac:dyDescent="0.2">
      <c r="A530" s="36"/>
      <c r="B530" s="36"/>
      <c r="D530" s="36"/>
      <c r="E530" s="41"/>
      <c r="F530" s="38"/>
      <c r="G530" s="38"/>
      <c r="H530" s="39"/>
    </row>
    <row r="531" spans="1:8" x14ac:dyDescent="0.2">
      <c r="A531" s="36"/>
      <c r="B531" s="36"/>
      <c r="D531" s="36"/>
      <c r="E531" s="41"/>
      <c r="F531" s="38"/>
      <c r="G531" s="38"/>
      <c r="H531" s="39"/>
    </row>
    <row r="532" spans="1:8" x14ac:dyDescent="0.2">
      <c r="A532" s="36"/>
      <c r="B532" s="36"/>
      <c r="D532" s="36"/>
      <c r="E532" s="41"/>
      <c r="F532" s="38"/>
      <c r="G532" s="38"/>
      <c r="H532" s="39"/>
    </row>
    <row r="533" spans="1:8" x14ac:dyDescent="0.2">
      <c r="A533" s="36"/>
      <c r="B533" s="36"/>
      <c r="D533" s="36"/>
      <c r="E533" s="41"/>
      <c r="F533" s="38"/>
      <c r="G533" s="38"/>
      <c r="H533" s="39"/>
    </row>
    <row r="534" spans="1:8" x14ac:dyDescent="0.2">
      <c r="A534" s="36"/>
      <c r="B534" s="36"/>
      <c r="D534" s="36"/>
      <c r="E534" s="41"/>
      <c r="F534" s="38"/>
      <c r="G534" s="38"/>
      <c r="H534" s="39"/>
    </row>
    <row r="535" spans="1:8" x14ac:dyDescent="0.2">
      <c r="A535" s="36"/>
      <c r="B535" s="36"/>
      <c r="D535" s="36"/>
      <c r="E535" s="41"/>
      <c r="F535" s="38"/>
      <c r="G535" s="38"/>
      <c r="H535" s="39"/>
    </row>
    <row r="536" spans="1:8" x14ac:dyDescent="0.2">
      <c r="A536" s="36"/>
      <c r="B536" s="36"/>
      <c r="D536" s="36"/>
      <c r="E536" s="41"/>
      <c r="F536" s="38"/>
      <c r="G536" s="38"/>
      <c r="H536" s="39"/>
    </row>
    <row r="537" spans="1:8" x14ac:dyDescent="0.2">
      <c r="A537" s="36"/>
      <c r="B537" s="36"/>
      <c r="D537" s="36"/>
      <c r="E537" s="41"/>
      <c r="F537" s="38"/>
      <c r="G537" s="38"/>
      <c r="H537" s="39"/>
    </row>
    <row r="538" spans="1:8" x14ac:dyDescent="0.2">
      <c r="A538" s="36"/>
      <c r="B538" s="36"/>
      <c r="D538" s="36"/>
      <c r="E538" s="41"/>
      <c r="F538" s="38"/>
      <c r="G538" s="38"/>
      <c r="H538" s="39"/>
    </row>
    <row r="539" spans="1:8" x14ac:dyDescent="0.2">
      <c r="A539" s="36"/>
      <c r="B539" s="36"/>
      <c r="D539" s="36"/>
      <c r="E539" s="41"/>
      <c r="F539" s="38"/>
      <c r="G539" s="38"/>
      <c r="H539" s="39"/>
    </row>
    <row r="540" spans="1:8" x14ac:dyDescent="0.2">
      <c r="A540" s="36"/>
      <c r="B540" s="36"/>
      <c r="D540" s="36"/>
      <c r="E540" s="41"/>
      <c r="F540" s="38"/>
      <c r="G540" s="38"/>
      <c r="H540" s="39"/>
    </row>
    <row r="541" spans="1:8" x14ac:dyDescent="0.2">
      <c r="A541" s="36"/>
      <c r="B541" s="36"/>
      <c r="D541" s="36"/>
      <c r="E541" s="41"/>
      <c r="F541" s="38"/>
      <c r="G541" s="38"/>
      <c r="H541" s="39"/>
    </row>
    <row r="542" spans="1:8" x14ac:dyDescent="0.2">
      <c r="A542" s="36"/>
      <c r="B542" s="36"/>
      <c r="D542" s="36"/>
      <c r="E542" s="41"/>
      <c r="F542" s="38"/>
      <c r="G542" s="38"/>
      <c r="H542" s="39"/>
    </row>
    <row r="543" spans="1:8" x14ac:dyDescent="0.2">
      <c r="A543" s="36"/>
      <c r="B543" s="36"/>
      <c r="D543" s="36"/>
      <c r="E543" s="41"/>
      <c r="F543" s="38"/>
      <c r="G543" s="38"/>
      <c r="H543" s="39"/>
    </row>
    <row r="544" spans="1:8" x14ac:dyDescent="0.2">
      <c r="A544" s="36"/>
      <c r="B544" s="36"/>
      <c r="D544" s="36"/>
      <c r="E544" s="41"/>
      <c r="F544" s="38"/>
      <c r="G544" s="38"/>
      <c r="H544" s="39"/>
    </row>
    <row r="545" spans="1:8" x14ac:dyDescent="0.2">
      <c r="A545" s="36"/>
      <c r="B545" s="36"/>
      <c r="D545" s="36"/>
      <c r="E545" s="41"/>
      <c r="F545" s="38"/>
      <c r="G545" s="38"/>
      <c r="H545" s="39"/>
    </row>
    <row r="546" spans="1:8" x14ac:dyDescent="0.2">
      <c r="A546" s="36"/>
      <c r="B546" s="36"/>
      <c r="D546" s="36"/>
      <c r="E546" s="41"/>
      <c r="F546" s="38"/>
      <c r="G546" s="38"/>
      <c r="H546" s="39"/>
    </row>
    <row r="547" spans="1:8" x14ac:dyDescent="0.2">
      <c r="A547" s="36"/>
      <c r="B547" s="36"/>
      <c r="D547" s="36"/>
      <c r="E547" s="41"/>
      <c r="F547" s="38"/>
      <c r="G547" s="38"/>
      <c r="H547" s="39"/>
    </row>
    <row r="548" spans="1:8" x14ac:dyDescent="0.2">
      <c r="A548" s="36"/>
      <c r="B548" s="36"/>
      <c r="D548" s="36"/>
      <c r="E548" s="41"/>
      <c r="F548" s="38"/>
      <c r="G548" s="38"/>
      <c r="H548" s="39"/>
    </row>
    <row r="549" spans="1:8" x14ac:dyDescent="0.2">
      <c r="A549" s="36"/>
      <c r="B549" s="36"/>
      <c r="D549" s="36"/>
      <c r="E549" s="41"/>
      <c r="F549" s="38"/>
      <c r="G549" s="38"/>
      <c r="H549" s="39"/>
    </row>
    <row r="550" spans="1:8" x14ac:dyDescent="0.2">
      <c r="A550" s="36"/>
      <c r="B550" s="36"/>
      <c r="D550" s="36"/>
      <c r="E550" s="41"/>
      <c r="F550" s="38"/>
      <c r="G550" s="38"/>
      <c r="H550" s="39"/>
    </row>
    <row r="551" spans="1:8" x14ac:dyDescent="0.2">
      <c r="A551" s="36"/>
      <c r="B551" s="36"/>
      <c r="D551" s="36"/>
      <c r="E551" s="41"/>
      <c r="F551" s="38"/>
      <c r="G551" s="38"/>
      <c r="H551" s="39"/>
    </row>
    <row r="552" spans="1:8" x14ac:dyDescent="0.2">
      <c r="A552" s="36"/>
      <c r="B552" s="36"/>
      <c r="D552" s="36"/>
      <c r="E552" s="41"/>
      <c r="F552" s="38"/>
      <c r="G552" s="38"/>
      <c r="H552" s="39"/>
    </row>
    <row r="553" spans="1:8" x14ac:dyDescent="0.2">
      <c r="A553" s="36"/>
      <c r="B553" s="36"/>
      <c r="D553" s="36"/>
      <c r="E553" s="41"/>
      <c r="F553" s="38"/>
      <c r="G553" s="38"/>
      <c r="H553" s="39"/>
    </row>
    <row r="554" spans="1:8" x14ac:dyDescent="0.2">
      <c r="A554" s="36"/>
      <c r="B554" s="36"/>
      <c r="D554" s="36"/>
      <c r="E554" s="41"/>
      <c r="F554" s="38"/>
      <c r="G554" s="38"/>
      <c r="H554" s="39"/>
    </row>
    <row r="555" spans="1:8" x14ac:dyDescent="0.2">
      <c r="A555" s="36"/>
      <c r="B555" s="36"/>
      <c r="D555" s="36"/>
      <c r="E555" s="41"/>
      <c r="F555" s="38"/>
      <c r="G555" s="38"/>
      <c r="H555" s="39"/>
    </row>
    <row r="556" spans="1:8" x14ac:dyDescent="0.2">
      <c r="A556" s="36"/>
      <c r="B556" s="36"/>
      <c r="D556" s="36"/>
      <c r="E556" s="41"/>
      <c r="F556" s="38"/>
      <c r="G556" s="38"/>
      <c r="H556" s="39"/>
    </row>
    <row r="557" spans="1:8" x14ac:dyDescent="0.2">
      <c r="A557" s="36"/>
      <c r="B557" s="36"/>
      <c r="D557" s="36"/>
      <c r="E557" s="41"/>
      <c r="F557" s="38"/>
      <c r="G557" s="38"/>
      <c r="H557" s="39"/>
    </row>
    <row r="558" spans="1:8" x14ac:dyDescent="0.2">
      <c r="A558" s="36"/>
      <c r="B558" s="36"/>
      <c r="D558" s="36"/>
      <c r="E558" s="41"/>
      <c r="F558" s="38"/>
      <c r="G558" s="38"/>
      <c r="H558" s="39"/>
    </row>
    <row r="559" spans="1:8" x14ac:dyDescent="0.2">
      <c r="A559" s="36"/>
      <c r="B559" s="36"/>
      <c r="D559" s="36"/>
      <c r="E559" s="41"/>
      <c r="F559" s="38"/>
      <c r="G559" s="38"/>
      <c r="H559" s="39"/>
    </row>
    <row r="560" spans="1:8" x14ac:dyDescent="0.2">
      <c r="A560" s="36"/>
      <c r="B560" s="36"/>
      <c r="D560" s="36"/>
      <c r="E560" s="41"/>
      <c r="F560" s="38"/>
      <c r="G560" s="38"/>
      <c r="H560" s="39"/>
    </row>
    <row r="561" spans="1:8" x14ac:dyDescent="0.2">
      <c r="A561" s="36"/>
      <c r="B561" s="36"/>
      <c r="D561" s="36"/>
      <c r="E561" s="41"/>
      <c r="F561" s="38"/>
      <c r="G561" s="38"/>
      <c r="H561" s="39"/>
    </row>
    <row r="562" spans="1:8" x14ac:dyDescent="0.2">
      <c r="A562" s="36"/>
      <c r="B562" s="36"/>
      <c r="D562" s="36"/>
      <c r="E562" s="41"/>
      <c r="F562" s="38"/>
      <c r="G562" s="38"/>
      <c r="H562" s="39"/>
    </row>
    <row r="563" spans="1:8" x14ac:dyDescent="0.2">
      <c r="A563" s="36"/>
      <c r="B563" s="36"/>
      <c r="D563" s="36"/>
      <c r="E563" s="41"/>
      <c r="F563" s="38"/>
      <c r="G563" s="38"/>
      <c r="H563" s="39"/>
    </row>
    <row r="564" spans="1:8" x14ac:dyDescent="0.2">
      <c r="A564" s="36"/>
      <c r="B564" s="36"/>
      <c r="D564" s="36"/>
      <c r="E564" s="41"/>
      <c r="F564" s="38"/>
      <c r="G564" s="38"/>
      <c r="H564" s="39"/>
    </row>
    <row r="565" spans="1:8" x14ac:dyDescent="0.2">
      <c r="A565" s="36"/>
      <c r="B565" s="36"/>
      <c r="D565" s="36"/>
      <c r="E565" s="41"/>
      <c r="F565" s="38"/>
      <c r="G565" s="38"/>
      <c r="H565" s="39"/>
    </row>
    <row r="566" spans="1:8" x14ac:dyDescent="0.2">
      <c r="A566" s="36"/>
      <c r="B566" s="36"/>
      <c r="D566" s="36"/>
      <c r="E566" s="41"/>
      <c r="F566" s="38"/>
      <c r="G566" s="38"/>
      <c r="H566" s="39"/>
    </row>
    <row r="567" spans="1:8" x14ac:dyDescent="0.2">
      <c r="A567" s="36"/>
      <c r="B567" s="36"/>
      <c r="D567" s="36"/>
      <c r="E567" s="41"/>
      <c r="F567" s="38"/>
      <c r="G567" s="38"/>
      <c r="H567" s="39"/>
    </row>
    <row r="568" spans="1:8" x14ac:dyDescent="0.2">
      <c r="A568" s="36"/>
      <c r="B568" s="36"/>
      <c r="D568" s="36"/>
      <c r="E568" s="41"/>
      <c r="F568" s="38"/>
      <c r="G568" s="38"/>
      <c r="H568" s="39"/>
    </row>
    <row r="569" spans="1:8" x14ac:dyDescent="0.2">
      <c r="A569" s="36"/>
      <c r="B569" s="36"/>
      <c r="D569" s="36"/>
      <c r="E569" s="41"/>
      <c r="F569" s="38"/>
      <c r="G569" s="38"/>
      <c r="H569" s="39"/>
    </row>
    <row r="570" spans="1:8" x14ac:dyDescent="0.2">
      <c r="A570" s="36"/>
      <c r="B570" s="36"/>
      <c r="D570" s="36"/>
      <c r="E570" s="41"/>
      <c r="F570" s="38"/>
      <c r="G570" s="38"/>
      <c r="H570" s="39"/>
    </row>
    <row r="571" spans="1:8" x14ac:dyDescent="0.2">
      <c r="A571" s="36"/>
      <c r="B571" s="36"/>
      <c r="D571" s="36"/>
      <c r="E571" s="41"/>
      <c r="F571" s="38"/>
      <c r="G571" s="38"/>
      <c r="H571" s="39"/>
    </row>
    <row r="572" spans="1:8" x14ac:dyDescent="0.2">
      <c r="A572" s="36"/>
      <c r="B572" s="36"/>
      <c r="D572" s="36"/>
      <c r="E572" s="41"/>
      <c r="F572" s="38"/>
      <c r="G572" s="38"/>
      <c r="H572" s="39"/>
    </row>
    <row r="573" spans="1:8" x14ac:dyDescent="0.2">
      <c r="A573" s="36"/>
      <c r="B573" s="36"/>
      <c r="D573" s="36"/>
      <c r="E573" s="41"/>
      <c r="F573" s="38"/>
      <c r="G573" s="38"/>
      <c r="H573" s="39"/>
    </row>
    <row r="574" spans="1:8" x14ac:dyDescent="0.2">
      <c r="A574" s="36"/>
      <c r="B574" s="36"/>
      <c r="D574" s="36"/>
      <c r="E574" s="41"/>
      <c r="F574" s="38"/>
      <c r="G574" s="38"/>
      <c r="H574" s="39"/>
    </row>
    <row r="575" spans="1:8" x14ac:dyDescent="0.2">
      <c r="A575" s="36"/>
      <c r="B575" s="36"/>
      <c r="D575" s="36"/>
      <c r="E575" s="41"/>
      <c r="F575" s="38"/>
      <c r="G575" s="38"/>
      <c r="H575" s="39"/>
    </row>
    <row r="576" spans="1:8" x14ac:dyDescent="0.2">
      <c r="A576" s="36"/>
      <c r="B576" s="36"/>
      <c r="D576" s="36"/>
      <c r="E576" s="41"/>
      <c r="F576" s="38"/>
      <c r="G576" s="38"/>
      <c r="H576" s="39"/>
    </row>
    <row r="577" spans="1:8" x14ac:dyDescent="0.2">
      <c r="A577" s="36"/>
      <c r="B577" s="36"/>
      <c r="D577" s="36"/>
      <c r="E577" s="41"/>
      <c r="F577" s="38"/>
      <c r="G577" s="38"/>
      <c r="H577" s="39"/>
    </row>
    <row r="578" spans="1:8" x14ac:dyDescent="0.2">
      <c r="A578" s="36"/>
      <c r="B578" s="36"/>
      <c r="D578" s="36"/>
      <c r="E578" s="41"/>
      <c r="F578" s="38"/>
      <c r="G578" s="38"/>
      <c r="H578" s="39"/>
    </row>
    <row r="579" spans="1:8" x14ac:dyDescent="0.2">
      <c r="A579" s="36"/>
      <c r="B579" s="36"/>
      <c r="D579" s="36"/>
      <c r="E579" s="41"/>
      <c r="F579" s="38"/>
      <c r="G579" s="38"/>
      <c r="H579" s="39"/>
    </row>
    <row r="580" spans="1:8" x14ac:dyDescent="0.2">
      <c r="A580" s="36"/>
      <c r="B580" s="36"/>
      <c r="D580" s="36"/>
      <c r="E580" s="41"/>
      <c r="F580" s="38"/>
      <c r="G580" s="38"/>
      <c r="H580" s="39"/>
    </row>
    <row r="581" spans="1:8" x14ac:dyDescent="0.2">
      <c r="A581" s="36"/>
      <c r="B581" s="36"/>
      <c r="D581" s="36"/>
      <c r="E581" s="41"/>
      <c r="F581" s="38"/>
      <c r="G581" s="38"/>
      <c r="H581" s="39"/>
    </row>
    <row r="582" spans="1:8" x14ac:dyDescent="0.2">
      <c r="A582" s="36"/>
      <c r="B582" s="36"/>
      <c r="D582" s="36"/>
      <c r="E582" s="41"/>
      <c r="F582" s="38"/>
      <c r="G582" s="38"/>
      <c r="H582" s="39"/>
    </row>
    <row r="583" spans="1:8" x14ac:dyDescent="0.2">
      <c r="A583" s="36"/>
      <c r="B583" s="36"/>
      <c r="D583" s="36"/>
      <c r="E583" s="41"/>
      <c r="F583" s="38"/>
      <c r="G583" s="38"/>
      <c r="H583" s="39"/>
    </row>
    <row r="584" spans="1:8" x14ac:dyDescent="0.2">
      <c r="A584" s="36"/>
      <c r="B584" s="36"/>
      <c r="D584" s="36"/>
      <c r="E584" s="41"/>
      <c r="F584" s="38"/>
      <c r="G584" s="38"/>
      <c r="H584" s="39"/>
    </row>
    <row r="585" spans="1:8" x14ac:dyDescent="0.2">
      <c r="A585" s="36"/>
      <c r="B585" s="36"/>
      <c r="D585" s="36"/>
      <c r="E585" s="41"/>
      <c r="F585" s="38"/>
      <c r="G585" s="38"/>
      <c r="H585" s="39"/>
    </row>
    <row r="586" spans="1:8" x14ac:dyDescent="0.2">
      <c r="A586" s="36"/>
      <c r="B586" s="36"/>
      <c r="D586" s="36"/>
      <c r="E586" s="41"/>
      <c r="F586" s="38"/>
      <c r="G586" s="38"/>
      <c r="H586" s="39"/>
    </row>
    <row r="587" spans="1:8" x14ac:dyDescent="0.2">
      <c r="A587" s="36"/>
      <c r="B587" s="36"/>
      <c r="D587" s="36"/>
      <c r="E587" s="41"/>
      <c r="F587" s="38"/>
      <c r="G587" s="38"/>
      <c r="H587" s="39"/>
    </row>
    <row r="588" spans="1:8" x14ac:dyDescent="0.2">
      <c r="A588" s="36"/>
      <c r="B588" s="36"/>
      <c r="D588" s="36"/>
      <c r="E588" s="41"/>
      <c r="F588" s="38"/>
      <c r="G588" s="38"/>
      <c r="H588" s="39"/>
    </row>
    <row r="589" spans="1:8" x14ac:dyDescent="0.2">
      <c r="A589" s="36"/>
      <c r="B589" s="36"/>
      <c r="D589" s="36"/>
      <c r="E589" s="41"/>
      <c r="F589" s="38"/>
      <c r="G589" s="38"/>
      <c r="H589" s="39"/>
    </row>
    <row r="590" spans="1:8" x14ac:dyDescent="0.2">
      <c r="A590" s="36"/>
      <c r="B590" s="36"/>
      <c r="D590" s="36"/>
      <c r="E590" s="41"/>
      <c r="F590" s="38"/>
      <c r="G590" s="38"/>
      <c r="H590" s="39"/>
    </row>
    <row r="591" spans="1:8" x14ac:dyDescent="0.2">
      <c r="A591" s="36"/>
      <c r="B591" s="36"/>
      <c r="D591" s="36"/>
      <c r="E591" s="41"/>
      <c r="F591" s="38"/>
      <c r="G591" s="38"/>
      <c r="H591" s="39"/>
    </row>
    <row r="592" spans="1:8" x14ac:dyDescent="0.2">
      <c r="A592" s="36"/>
      <c r="B592" s="36"/>
      <c r="D592" s="36"/>
      <c r="E592" s="41"/>
      <c r="F592" s="38"/>
      <c r="G592" s="38"/>
      <c r="H592" s="39"/>
    </row>
    <row r="593" spans="1:8" x14ac:dyDescent="0.2">
      <c r="A593" s="36"/>
      <c r="B593" s="36"/>
      <c r="D593" s="36"/>
      <c r="E593" s="41"/>
      <c r="F593" s="38"/>
      <c r="G593" s="38"/>
      <c r="H593" s="39"/>
    </row>
    <row r="594" spans="1:8" x14ac:dyDescent="0.2">
      <c r="A594" s="36"/>
      <c r="B594" s="36"/>
      <c r="D594" s="36"/>
      <c r="E594" s="41"/>
      <c r="F594" s="38"/>
      <c r="G594" s="38"/>
      <c r="H594" s="39"/>
    </row>
    <row r="595" spans="1:8" x14ac:dyDescent="0.2">
      <c r="A595" s="36"/>
      <c r="B595" s="36"/>
      <c r="D595" s="36"/>
      <c r="E595" s="41"/>
      <c r="F595" s="38"/>
      <c r="G595" s="38"/>
      <c r="H595" s="39"/>
    </row>
    <row r="596" spans="1:8" x14ac:dyDescent="0.2">
      <c r="A596" s="36"/>
      <c r="B596" s="36"/>
      <c r="D596" s="36"/>
      <c r="E596" s="41"/>
      <c r="F596" s="38"/>
      <c r="G596" s="38"/>
      <c r="H596" s="39"/>
    </row>
    <row r="597" spans="1:8" x14ac:dyDescent="0.2">
      <c r="A597" s="36"/>
      <c r="B597" s="36"/>
      <c r="D597" s="36"/>
      <c r="E597" s="41"/>
      <c r="F597" s="38"/>
      <c r="G597" s="38"/>
      <c r="H597" s="39"/>
    </row>
    <row r="598" spans="1:8" x14ac:dyDescent="0.2">
      <c r="A598" s="36"/>
      <c r="B598" s="36"/>
      <c r="D598" s="36"/>
      <c r="E598" s="41"/>
      <c r="F598" s="38"/>
      <c r="G598" s="38"/>
      <c r="H598" s="39"/>
    </row>
    <row r="599" spans="1:8" x14ac:dyDescent="0.2">
      <c r="A599" s="36"/>
      <c r="B599" s="36"/>
      <c r="D599" s="36"/>
      <c r="E599" s="41"/>
      <c r="F599" s="38"/>
      <c r="G599" s="38"/>
      <c r="H599" s="39"/>
    </row>
    <row r="600" spans="1:8" x14ac:dyDescent="0.2">
      <c r="A600" s="36"/>
      <c r="B600" s="36"/>
      <c r="D600" s="36"/>
      <c r="E600" s="41"/>
      <c r="F600" s="38"/>
      <c r="G600" s="38"/>
      <c r="H600" s="39"/>
    </row>
    <row r="601" spans="1:8" x14ac:dyDescent="0.2">
      <c r="A601" s="36"/>
      <c r="B601" s="36"/>
      <c r="D601" s="36"/>
      <c r="E601" s="41"/>
      <c r="F601" s="38"/>
      <c r="G601" s="38"/>
      <c r="H601" s="39"/>
    </row>
    <row r="602" spans="1:8" x14ac:dyDescent="0.2">
      <c r="A602" s="36"/>
      <c r="B602" s="36"/>
      <c r="D602" s="36"/>
      <c r="E602" s="41"/>
      <c r="F602" s="38"/>
      <c r="G602" s="38"/>
      <c r="H602" s="39"/>
    </row>
    <row r="603" spans="1:8" x14ac:dyDescent="0.2">
      <c r="A603" s="36"/>
      <c r="B603" s="36"/>
      <c r="D603" s="36"/>
      <c r="E603" s="41"/>
      <c r="F603" s="38"/>
      <c r="G603" s="38"/>
      <c r="H603" s="39"/>
    </row>
    <row r="604" spans="1:8" x14ac:dyDescent="0.2">
      <c r="A604" s="36"/>
      <c r="B604" s="36"/>
      <c r="D604" s="36"/>
      <c r="E604" s="41"/>
      <c r="F604" s="38"/>
      <c r="G604" s="38"/>
      <c r="H604" s="39"/>
    </row>
    <row r="605" spans="1:8" x14ac:dyDescent="0.2">
      <c r="A605" s="36"/>
      <c r="B605" s="36"/>
      <c r="D605" s="36"/>
      <c r="E605" s="41"/>
      <c r="F605" s="38"/>
      <c r="G605" s="38"/>
      <c r="H605" s="39"/>
    </row>
    <row r="606" spans="1:8" x14ac:dyDescent="0.2">
      <c r="A606" s="36"/>
      <c r="B606" s="36"/>
      <c r="D606" s="36"/>
      <c r="E606" s="41"/>
      <c r="F606" s="38"/>
      <c r="G606" s="38"/>
      <c r="H606" s="39"/>
    </row>
    <row r="607" spans="1:8" x14ac:dyDescent="0.2">
      <c r="A607" s="36"/>
      <c r="B607" s="36"/>
      <c r="D607" s="36"/>
      <c r="E607" s="41"/>
      <c r="F607" s="38"/>
      <c r="G607" s="38"/>
      <c r="H607" s="39"/>
    </row>
    <row r="608" spans="1:8" x14ac:dyDescent="0.2">
      <c r="A608" s="36"/>
      <c r="B608" s="36"/>
      <c r="D608" s="36"/>
      <c r="E608" s="41"/>
      <c r="F608" s="38"/>
      <c r="G608" s="38"/>
      <c r="H608" s="39"/>
    </row>
    <row r="609" spans="1:8" x14ac:dyDescent="0.2">
      <c r="A609" s="36"/>
      <c r="B609" s="36"/>
      <c r="D609" s="36"/>
      <c r="E609" s="41"/>
      <c r="F609" s="38"/>
      <c r="G609" s="38"/>
      <c r="H609" s="39"/>
    </row>
    <row r="610" spans="1:8" x14ac:dyDescent="0.2">
      <c r="A610" s="36"/>
      <c r="B610" s="36"/>
      <c r="D610" s="36"/>
      <c r="E610" s="41"/>
      <c r="F610" s="38"/>
      <c r="G610" s="38"/>
      <c r="H610" s="39"/>
    </row>
    <row r="611" spans="1:8" x14ac:dyDescent="0.2">
      <c r="A611" s="36"/>
      <c r="B611" s="36"/>
      <c r="D611" s="36"/>
      <c r="E611" s="41"/>
      <c r="F611" s="38"/>
      <c r="G611" s="38"/>
      <c r="H611" s="39"/>
    </row>
    <row r="612" spans="1:8" x14ac:dyDescent="0.2">
      <c r="A612" s="36"/>
      <c r="B612" s="36"/>
      <c r="D612" s="36"/>
      <c r="E612" s="41"/>
      <c r="F612" s="38"/>
      <c r="G612" s="38"/>
      <c r="H612" s="39"/>
    </row>
    <row r="613" spans="1:8" x14ac:dyDescent="0.2">
      <c r="A613" s="36"/>
      <c r="B613" s="36"/>
      <c r="D613" s="36"/>
      <c r="E613" s="41"/>
      <c r="F613" s="38"/>
      <c r="G613" s="38"/>
      <c r="H613" s="39"/>
    </row>
    <row r="614" spans="1:8" x14ac:dyDescent="0.2">
      <c r="A614" s="36"/>
      <c r="B614" s="36"/>
      <c r="D614" s="36"/>
      <c r="E614" s="41"/>
      <c r="F614" s="38"/>
      <c r="G614" s="38"/>
      <c r="H614" s="39"/>
    </row>
    <row r="615" spans="1:8" x14ac:dyDescent="0.2">
      <c r="A615" s="36"/>
      <c r="B615" s="36"/>
      <c r="D615" s="36"/>
      <c r="E615" s="41"/>
      <c r="F615" s="38"/>
      <c r="G615" s="38"/>
      <c r="H615" s="39"/>
    </row>
    <row r="616" spans="1:8" x14ac:dyDescent="0.2">
      <c r="A616" s="36"/>
      <c r="B616" s="36"/>
      <c r="D616" s="36"/>
      <c r="E616" s="41"/>
      <c r="F616" s="38"/>
      <c r="G616" s="38"/>
      <c r="H616" s="39"/>
    </row>
    <row r="617" spans="1:8" x14ac:dyDescent="0.2">
      <c r="A617" s="36"/>
      <c r="B617" s="36"/>
      <c r="D617" s="36"/>
      <c r="E617" s="41"/>
      <c r="F617" s="38"/>
      <c r="G617" s="38"/>
      <c r="H617" s="39"/>
    </row>
    <row r="618" spans="1:8" x14ac:dyDescent="0.2">
      <c r="A618" s="36"/>
      <c r="B618" s="36"/>
      <c r="D618" s="36"/>
      <c r="E618" s="41"/>
      <c r="F618" s="38"/>
      <c r="G618" s="38"/>
      <c r="H618" s="39"/>
    </row>
    <row r="619" spans="1:8" x14ac:dyDescent="0.2">
      <c r="A619" s="36"/>
      <c r="B619" s="36"/>
      <c r="D619" s="36"/>
      <c r="E619" s="41"/>
      <c r="F619" s="38"/>
      <c r="G619" s="38"/>
      <c r="H619" s="39"/>
    </row>
    <row r="620" spans="1:8" x14ac:dyDescent="0.2">
      <c r="A620" s="36"/>
      <c r="B620" s="36"/>
      <c r="D620" s="36"/>
      <c r="E620" s="41"/>
      <c r="F620" s="38"/>
      <c r="G620" s="38"/>
      <c r="H620" s="39"/>
    </row>
    <row r="621" spans="1:8" x14ac:dyDescent="0.2">
      <c r="A621" s="36"/>
      <c r="B621" s="36"/>
      <c r="D621" s="36"/>
      <c r="E621" s="41"/>
      <c r="F621" s="38"/>
      <c r="G621" s="38"/>
      <c r="H621" s="39"/>
    </row>
    <row r="622" spans="1:8" x14ac:dyDescent="0.2">
      <c r="A622" s="36"/>
      <c r="B622" s="36"/>
      <c r="D622" s="36"/>
      <c r="E622" s="41"/>
      <c r="F622" s="38"/>
      <c r="G622" s="38"/>
      <c r="H622" s="39"/>
    </row>
    <row r="623" spans="1:8" x14ac:dyDescent="0.2">
      <c r="A623" s="36"/>
      <c r="B623" s="36"/>
      <c r="D623" s="36"/>
      <c r="E623" s="41"/>
      <c r="F623" s="38"/>
      <c r="G623" s="38"/>
      <c r="H623" s="39"/>
    </row>
    <row r="624" spans="1:8" x14ac:dyDescent="0.2">
      <c r="A624" s="36"/>
      <c r="B624" s="36"/>
      <c r="D624" s="36"/>
      <c r="E624" s="41"/>
      <c r="F624" s="38"/>
      <c r="G624" s="38"/>
      <c r="H624" s="39"/>
    </row>
    <row r="625" spans="1:8" x14ac:dyDescent="0.2">
      <c r="A625" s="36"/>
      <c r="B625" s="36"/>
      <c r="D625" s="36"/>
      <c r="E625" s="41"/>
      <c r="F625" s="38"/>
      <c r="G625" s="38"/>
      <c r="H625" s="39"/>
    </row>
    <row r="626" spans="1:8" x14ac:dyDescent="0.2">
      <c r="A626" s="36"/>
      <c r="B626" s="36"/>
      <c r="D626" s="36"/>
      <c r="E626" s="41"/>
      <c r="F626" s="38"/>
      <c r="G626" s="38"/>
      <c r="H626" s="39"/>
    </row>
    <row r="627" spans="1:8" x14ac:dyDescent="0.2">
      <c r="A627" s="36"/>
      <c r="B627" s="36"/>
      <c r="D627" s="36"/>
      <c r="E627" s="41"/>
      <c r="F627" s="38"/>
      <c r="G627" s="38"/>
      <c r="H627" s="39"/>
    </row>
    <row r="628" spans="1:8" x14ac:dyDescent="0.2">
      <c r="A628" s="36"/>
      <c r="B628" s="36"/>
      <c r="D628" s="36"/>
      <c r="E628" s="41"/>
      <c r="F628" s="38"/>
      <c r="G628" s="38"/>
      <c r="H628" s="39"/>
    </row>
    <row r="629" spans="1:8" x14ac:dyDescent="0.2">
      <c r="A629" s="36"/>
      <c r="B629" s="36"/>
      <c r="D629" s="36"/>
      <c r="E629" s="41"/>
      <c r="F629" s="38"/>
      <c r="G629" s="38"/>
      <c r="H629" s="39"/>
    </row>
    <row r="630" spans="1:8" x14ac:dyDescent="0.2">
      <c r="A630" s="36"/>
      <c r="B630" s="36"/>
      <c r="D630" s="36"/>
      <c r="E630" s="41"/>
      <c r="F630" s="38"/>
      <c r="G630" s="38"/>
      <c r="H630" s="39"/>
    </row>
    <row r="631" spans="1:8" x14ac:dyDescent="0.2">
      <c r="A631" s="36"/>
      <c r="B631" s="36"/>
      <c r="D631" s="36"/>
      <c r="E631" s="41"/>
      <c r="F631" s="38"/>
      <c r="G631" s="38"/>
      <c r="H631" s="39"/>
    </row>
    <row r="632" spans="1:8" x14ac:dyDescent="0.2">
      <c r="A632" s="36"/>
      <c r="B632" s="36"/>
      <c r="D632" s="36"/>
      <c r="E632" s="41"/>
      <c r="F632" s="38"/>
      <c r="G632" s="38"/>
      <c r="H632" s="39"/>
    </row>
    <row r="633" spans="1:8" x14ac:dyDescent="0.2">
      <c r="A633" s="36"/>
      <c r="B633" s="36"/>
      <c r="D633" s="36"/>
      <c r="E633" s="41"/>
      <c r="F633" s="38"/>
      <c r="G633" s="38"/>
      <c r="H633" s="39"/>
    </row>
    <row r="634" spans="1:8" x14ac:dyDescent="0.2">
      <c r="A634" s="36"/>
      <c r="B634" s="36"/>
      <c r="D634" s="36"/>
      <c r="E634" s="41"/>
      <c r="F634" s="38"/>
      <c r="G634" s="38"/>
      <c r="H634" s="39"/>
    </row>
    <row r="635" spans="1:8" x14ac:dyDescent="0.2">
      <c r="A635" s="36"/>
      <c r="B635" s="36"/>
      <c r="D635" s="36"/>
      <c r="E635" s="41"/>
      <c r="F635" s="38"/>
      <c r="G635" s="38"/>
      <c r="H635" s="39"/>
    </row>
    <row r="636" spans="1:8" x14ac:dyDescent="0.2">
      <c r="A636" s="36"/>
      <c r="B636" s="36"/>
      <c r="D636" s="36"/>
      <c r="E636" s="41"/>
      <c r="F636" s="38"/>
      <c r="G636" s="38"/>
      <c r="H636" s="39"/>
    </row>
    <row r="637" spans="1:8" x14ac:dyDescent="0.2">
      <c r="A637" s="36"/>
      <c r="B637" s="36"/>
      <c r="D637" s="36"/>
      <c r="E637" s="41"/>
      <c r="F637" s="38"/>
      <c r="G637" s="38"/>
      <c r="H637" s="39"/>
    </row>
    <row r="638" spans="1:8" x14ac:dyDescent="0.2">
      <c r="A638" s="36"/>
      <c r="B638" s="36"/>
      <c r="D638" s="36"/>
      <c r="E638" s="41"/>
      <c r="F638" s="38"/>
      <c r="G638" s="38"/>
      <c r="H638" s="39"/>
    </row>
    <row r="639" spans="1:8" x14ac:dyDescent="0.2">
      <c r="A639" s="36"/>
      <c r="B639" s="36"/>
      <c r="D639" s="36"/>
      <c r="E639" s="41"/>
      <c r="F639" s="38"/>
      <c r="G639" s="38"/>
      <c r="H639" s="39"/>
    </row>
    <row r="640" spans="1:8" x14ac:dyDescent="0.2">
      <c r="A640" s="36"/>
      <c r="B640" s="36"/>
      <c r="D640" s="36"/>
      <c r="E640" s="41"/>
      <c r="F640" s="38"/>
      <c r="G640" s="38"/>
      <c r="H640" s="39"/>
    </row>
    <row r="641" spans="1:8" x14ac:dyDescent="0.2">
      <c r="A641" s="36"/>
      <c r="B641" s="36"/>
      <c r="D641" s="36"/>
      <c r="E641" s="41"/>
      <c r="F641" s="38"/>
      <c r="G641" s="38"/>
      <c r="H641" s="39"/>
    </row>
    <row r="642" spans="1:8" x14ac:dyDescent="0.2">
      <c r="A642" s="36"/>
      <c r="B642" s="36"/>
      <c r="D642" s="36"/>
      <c r="E642" s="41"/>
      <c r="F642" s="38"/>
      <c r="G642" s="38"/>
      <c r="H642" s="39"/>
    </row>
    <row r="643" spans="1:8" x14ac:dyDescent="0.2">
      <c r="A643" s="36"/>
      <c r="B643" s="36"/>
      <c r="D643" s="36"/>
      <c r="E643" s="41"/>
      <c r="F643" s="38"/>
      <c r="G643" s="38"/>
      <c r="H643" s="39"/>
    </row>
    <row r="644" spans="1:8" x14ac:dyDescent="0.2">
      <c r="A644" s="36"/>
      <c r="B644" s="36"/>
      <c r="D644" s="36"/>
      <c r="E644" s="41"/>
      <c r="F644" s="38"/>
      <c r="G644" s="38"/>
      <c r="H644" s="39"/>
    </row>
    <row r="645" spans="1:8" x14ac:dyDescent="0.2">
      <c r="A645" s="36"/>
      <c r="B645" s="36"/>
      <c r="D645" s="36"/>
      <c r="E645" s="41"/>
      <c r="F645" s="38"/>
      <c r="G645" s="38"/>
      <c r="H645" s="39"/>
    </row>
    <row r="646" spans="1:8" x14ac:dyDescent="0.2">
      <c r="A646" s="36"/>
      <c r="B646" s="36"/>
      <c r="D646" s="36"/>
      <c r="E646" s="41"/>
      <c r="F646" s="38"/>
      <c r="G646" s="38"/>
      <c r="H646" s="39"/>
    </row>
    <row r="647" spans="1:8" x14ac:dyDescent="0.2">
      <c r="A647" s="36"/>
      <c r="B647" s="36"/>
      <c r="D647" s="36"/>
      <c r="E647" s="41"/>
      <c r="F647" s="38"/>
      <c r="G647" s="38"/>
      <c r="H647" s="39"/>
    </row>
    <row r="648" spans="1:8" x14ac:dyDescent="0.2">
      <c r="A648" s="36"/>
      <c r="B648" s="36"/>
      <c r="D648" s="36"/>
      <c r="E648" s="41"/>
      <c r="F648" s="38"/>
      <c r="G648" s="38"/>
      <c r="H648" s="39"/>
    </row>
    <row r="649" spans="1:8" x14ac:dyDescent="0.2">
      <c r="A649" s="36"/>
      <c r="B649" s="36"/>
      <c r="D649" s="36"/>
      <c r="E649" s="41"/>
      <c r="F649" s="38"/>
      <c r="G649" s="38"/>
      <c r="H649" s="39"/>
    </row>
    <row r="650" spans="1:8" x14ac:dyDescent="0.2">
      <c r="A650" s="36"/>
      <c r="B650" s="36"/>
      <c r="D650" s="36"/>
      <c r="E650" s="41"/>
      <c r="F650" s="38"/>
      <c r="G650" s="38"/>
      <c r="H650" s="39"/>
    </row>
    <row r="651" spans="1:8" x14ac:dyDescent="0.2">
      <c r="A651" s="36"/>
      <c r="B651" s="36"/>
      <c r="D651" s="36"/>
      <c r="E651" s="41"/>
      <c r="F651" s="38"/>
      <c r="G651" s="38"/>
      <c r="H651" s="39"/>
    </row>
    <row r="652" spans="1:8" x14ac:dyDescent="0.2">
      <c r="A652" s="36"/>
      <c r="B652" s="36"/>
      <c r="D652" s="36"/>
      <c r="E652" s="41"/>
      <c r="F652" s="38"/>
      <c r="G652" s="38"/>
      <c r="H652" s="39"/>
    </row>
    <row r="653" spans="1:8" x14ac:dyDescent="0.2">
      <c r="A653" s="36"/>
      <c r="B653" s="36"/>
      <c r="D653" s="36"/>
      <c r="E653" s="41"/>
      <c r="F653" s="38"/>
      <c r="G653" s="38"/>
      <c r="H653" s="39"/>
    </row>
    <row r="654" spans="1:8" x14ac:dyDescent="0.2">
      <c r="A654" s="36"/>
      <c r="B654" s="36"/>
      <c r="D654" s="36"/>
      <c r="E654" s="41"/>
      <c r="F654" s="38"/>
      <c r="G654" s="38"/>
      <c r="H654" s="39"/>
    </row>
    <row r="655" spans="1:8" x14ac:dyDescent="0.2">
      <c r="A655" s="36"/>
      <c r="B655" s="36"/>
      <c r="D655" s="36"/>
      <c r="E655" s="41"/>
      <c r="F655" s="38"/>
      <c r="G655" s="38"/>
      <c r="H655" s="39"/>
    </row>
    <row r="656" spans="1:8" x14ac:dyDescent="0.2">
      <c r="A656" s="36"/>
      <c r="B656" s="36"/>
      <c r="D656" s="36"/>
      <c r="E656" s="41"/>
      <c r="F656" s="38"/>
      <c r="G656" s="38"/>
      <c r="H656" s="39"/>
    </row>
    <row r="657" spans="1:8" x14ac:dyDescent="0.2">
      <c r="A657" s="36"/>
      <c r="B657" s="36"/>
      <c r="D657" s="36"/>
      <c r="E657" s="41"/>
      <c r="F657" s="38"/>
      <c r="G657" s="38"/>
      <c r="H657" s="39"/>
    </row>
    <row r="658" spans="1:8" x14ac:dyDescent="0.2">
      <c r="A658" s="36"/>
      <c r="B658" s="36"/>
      <c r="D658" s="36"/>
      <c r="E658" s="41"/>
      <c r="F658" s="38"/>
      <c r="G658" s="38"/>
      <c r="H658" s="39"/>
    </row>
    <row r="659" spans="1:8" x14ac:dyDescent="0.2">
      <c r="A659" s="36"/>
      <c r="B659" s="36"/>
      <c r="D659" s="36"/>
      <c r="E659" s="41"/>
      <c r="F659" s="38"/>
      <c r="G659" s="38"/>
      <c r="H659" s="39"/>
    </row>
    <row r="660" spans="1:8" x14ac:dyDescent="0.2">
      <c r="A660" s="36"/>
      <c r="B660" s="36"/>
      <c r="D660" s="36"/>
      <c r="E660" s="41"/>
      <c r="F660" s="38"/>
      <c r="G660" s="38"/>
      <c r="H660" s="39"/>
    </row>
    <row r="661" spans="1:8" x14ac:dyDescent="0.2">
      <c r="A661" s="36"/>
      <c r="B661" s="36"/>
      <c r="D661" s="36"/>
      <c r="E661" s="41"/>
      <c r="F661" s="38"/>
      <c r="G661" s="38"/>
      <c r="H661" s="39"/>
    </row>
    <row r="662" spans="1:8" x14ac:dyDescent="0.2">
      <c r="A662" s="36"/>
      <c r="B662" s="36"/>
      <c r="D662" s="36"/>
      <c r="E662" s="41"/>
      <c r="F662" s="38"/>
      <c r="G662" s="38"/>
      <c r="H662" s="39"/>
    </row>
    <row r="663" spans="1:8" x14ac:dyDescent="0.2">
      <c r="A663" s="36"/>
      <c r="B663" s="36"/>
      <c r="D663" s="36"/>
      <c r="E663" s="41"/>
      <c r="F663" s="38"/>
      <c r="G663" s="38"/>
      <c r="H663" s="39"/>
    </row>
    <row r="664" spans="1:8" x14ac:dyDescent="0.2">
      <c r="A664" s="36"/>
      <c r="B664" s="36"/>
      <c r="D664" s="36"/>
      <c r="E664" s="41"/>
      <c r="F664" s="38"/>
      <c r="G664" s="38"/>
      <c r="H664" s="39"/>
    </row>
    <row r="665" spans="1:8" x14ac:dyDescent="0.2">
      <c r="A665" s="36"/>
      <c r="B665" s="36"/>
      <c r="D665" s="36"/>
      <c r="E665" s="41"/>
      <c r="F665" s="38"/>
      <c r="G665" s="38"/>
      <c r="H665" s="39"/>
    </row>
    <row r="666" spans="1:8" x14ac:dyDescent="0.2">
      <c r="A666" s="36"/>
      <c r="B666" s="36"/>
      <c r="D666" s="36"/>
      <c r="E666" s="41"/>
      <c r="F666" s="38"/>
      <c r="G666" s="38"/>
      <c r="H666" s="39"/>
    </row>
    <row r="667" spans="1:8" x14ac:dyDescent="0.2">
      <c r="A667" s="36"/>
      <c r="B667" s="36"/>
      <c r="D667" s="36"/>
      <c r="E667" s="41"/>
      <c r="F667" s="38"/>
      <c r="G667" s="38"/>
      <c r="H667" s="39"/>
    </row>
    <row r="668" spans="1:8" x14ac:dyDescent="0.2">
      <c r="A668" s="36"/>
      <c r="B668" s="36"/>
      <c r="D668" s="36"/>
      <c r="E668" s="41"/>
      <c r="F668" s="38"/>
      <c r="G668" s="38"/>
      <c r="H668" s="39"/>
    </row>
    <row r="669" spans="1:8" x14ac:dyDescent="0.2">
      <c r="A669" s="36"/>
      <c r="B669" s="36"/>
      <c r="D669" s="36"/>
      <c r="E669" s="41"/>
      <c r="F669" s="38"/>
      <c r="G669" s="38"/>
      <c r="H669" s="39"/>
    </row>
    <row r="670" spans="1:8" x14ac:dyDescent="0.2">
      <c r="A670" s="36"/>
      <c r="B670" s="36"/>
      <c r="D670" s="36"/>
      <c r="E670" s="41"/>
      <c r="F670" s="38"/>
      <c r="G670" s="38"/>
      <c r="H670" s="39"/>
    </row>
    <row r="671" spans="1:8" x14ac:dyDescent="0.2">
      <c r="A671" s="36"/>
      <c r="B671" s="36"/>
      <c r="D671" s="36"/>
      <c r="E671" s="41"/>
      <c r="F671" s="38"/>
      <c r="G671" s="38"/>
      <c r="H671" s="39"/>
    </row>
    <row r="672" spans="1:8" x14ac:dyDescent="0.2">
      <c r="A672" s="36"/>
      <c r="B672" s="36"/>
      <c r="D672" s="36"/>
      <c r="E672" s="41"/>
      <c r="F672" s="38"/>
      <c r="G672" s="38"/>
      <c r="H672" s="39"/>
    </row>
    <row r="673" spans="1:8" x14ac:dyDescent="0.2">
      <c r="A673" s="36"/>
      <c r="B673" s="36"/>
      <c r="D673" s="36"/>
      <c r="E673" s="41"/>
      <c r="F673" s="38"/>
      <c r="G673" s="38"/>
      <c r="H673" s="39"/>
    </row>
    <row r="674" spans="1:8" x14ac:dyDescent="0.2">
      <c r="A674" s="36"/>
      <c r="B674" s="36"/>
      <c r="D674" s="36"/>
      <c r="E674" s="41"/>
      <c r="F674" s="38"/>
      <c r="G674" s="38"/>
      <c r="H674" s="39"/>
    </row>
    <row r="675" spans="1:8" x14ac:dyDescent="0.2">
      <c r="A675" s="36"/>
      <c r="B675" s="36"/>
      <c r="D675" s="36"/>
      <c r="E675" s="41"/>
      <c r="F675" s="38"/>
      <c r="G675" s="38"/>
      <c r="H675" s="39"/>
    </row>
    <row r="676" spans="1:8" x14ac:dyDescent="0.2">
      <c r="A676" s="36"/>
      <c r="B676" s="36"/>
      <c r="D676" s="36"/>
      <c r="E676" s="41"/>
      <c r="F676" s="38"/>
      <c r="G676" s="38"/>
      <c r="H676" s="39"/>
    </row>
    <row r="677" spans="1:8" x14ac:dyDescent="0.2">
      <c r="A677" s="36"/>
      <c r="B677" s="36"/>
      <c r="D677" s="36"/>
      <c r="E677" s="41"/>
      <c r="F677" s="38"/>
      <c r="G677" s="38"/>
      <c r="H677" s="39"/>
    </row>
    <row r="678" spans="1:8" x14ac:dyDescent="0.2">
      <c r="A678" s="36"/>
      <c r="B678" s="36"/>
      <c r="D678" s="36"/>
      <c r="E678" s="41"/>
      <c r="F678" s="38"/>
      <c r="G678" s="38"/>
      <c r="H678" s="39"/>
    </row>
    <row r="679" spans="1:8" x14ac:dyDescent="0.2">
      <c r="A679" s="36"/>
      <c r="B679" s="36"/>
      <c r="D679" s="36"/>
      <c r="E679" s="41"/>
      <c r="F679" s="38"/>
      <c r="G679" s="38"/>
      <c r="H679" s="39"/>
    </row>
    <row r="680" spans="1:8" x14ac:dyDescent="0.2">
      <c r="A680" s="36"/>
      <c r="B680" s="36"/>
      <c r="D680" s="36"/>
      <c r="E680" s="41"/>
      <c r="F680" s="38"/>
      <c r="G680" s="38"/>
      <c r="H680" s="39"/>
    </row>
    <row r="681" spans="1:8" x14ac:dyDescent="0.2">
      <c r="A681" s="36"/>
      <c r="B681" s="36"/>
      <c r="D681" s="36"/>
      <c r="E681" s="41"/>
      <c r="F681" s="38"/>
      <c r="G681" s="38"/>
      <c r="H681" s="39"/>
    </row>
    <row r="682" spans="1:8" x14ac:dyDescent="0.2">
      <c r="A682" s="36"/>
      <c r="B682" s="36"/>
      <c r="D682" s="36"/>
      <c r="E682" s="41"/>
      <c r="F682" s="38"/>
      <c r="G682" s="38"/>
      <c r="H682" s="39"/>
    </row>
    <row r="683" spans="1:8" x14ac:dyDescent="0.2">
      <c r="A683" s="36"/>
      <c r="B683" s="36"/>
      <c r="D683" s="36"/>
      <c r="E683" s="41"/>
      <c r="F683" s="38"/>
      <c r="G683" s="38"/>
      <c r="H683" s="39"/>
    </row>
    <row r="684" spans="1:8" x14ac:dyDescent="0.2">
      <c r="A684" s="36"/>
      <c r="B684" s="36"/>
      <c r="D684" s="36"/>
      <c r="E684" s="41"/>
      <c r="F684" s="38"/>
      <c r="G684" s="38"/>
      <c r="H684" s="39"/>
    </row>
    <row r="685" spans="1:8" x14ac:dyDescent="0.2">
      <c r="A685" s="36"/>
      <c r="B685" s="36"/>
      <c r="D685" s="36"/>
      <c r="E685" s="41"/>
      <c r="F685" s="38"/>
      <c r="G685" s="38"/>
      <c r="H685" s="39"/>
    </row>
    <row r="686" spans="1:8" x14ac:dyDescent="0.2">
      <c r="A686" s="36"/>
      <c r="B686" s="36"/>
      <c r="D686" s="36"/>
      <c r="E686" s="41"/>
      <c r="F686" s="38"/>
      <c r="G686" s="38"/>
      <c r="H686" s="39"/>
    </row>
    <row r="687" spans="1:8" x14ac:dyDescent="0.2">
      <c r="A687" s="36"/>
      <c r="B687" s="36"/>
      <c r="D687" s="36"/>
      <c r="E687" s="41"/>
      <c r="F687" s="38"/>
      <c r="G687" s="38"/>
      <c r="H687" s="39"/>
    </row>
    <row r="688" spans="1:8" x14ac:dyDescent="0.2">
      <c r="A688" s="36"/>
      <c r="B688" s="36"/>
      <c r="D688" s="36"/>
      <c r="E688" s="41"/>
      <c r="F688" s="38"/>
      <c r="G688" s="38"/>
      <c r="H688" s="39"/>
    </row>
    <row r="689" spans="1:8" x14ac:dyDescent="0.2">
      <c r="A689" s="36"/>
      <c r="B689" s="36"/>
      <c r="D689" s="36"/>
      <c r="E689" s="41"/>
      <c r="F689" s="38"/>
      <c r="G689" s="38"/>
      <c r="H689" s="39"/>
    </row>
    <row r="690" spans="1:8" x14ac:dyDescent="0.2">
      <c r="A690" s="36"/>
      <c r="B690" s="36"/>
      <c r="D690" s="36"/>
      <c r="E690" s="41"/>
      <c r="F690" s="38"/>
      <c r="G690" s="38"/>
      <c r="H690" s="39"/>
    </row>
    <row r="691" spans="1:8" x14ac:dyDescent="0.2">
      <c r="A691" s="36"/>
      <c r="B691" s="36"/>
      <c r="D691" s="36"/>
      <c r="E691" s="41"/>
      <c r="F691" s="38"/>
      <c r="G691" s="38"/>
      <c r="H691" s="39"/>
    </row>
    <row r="692" spans="1:8" x14ac:dyDescent="0.2">
      <c r="A692" s="36"/>
      <c r="B692" s="36"/>
      <c r="D692" s="36"/>
      <c r="E692" s="41"/>
      <c r="F692" s="38"/>
      <c r="G692" s="38"/>
      <c r="H692" s="39"/>
    </row>
  </sheetData>
  <mergeCells count="68">
    <mergeCell ref="B20:B30"/>
    <mergeCell ref="A9:C10"/>
    <mergeCell ref="D9:E10"/>
    <mergeCell ref="D21:E21"/>
    <mergeCell ref="D30:E30"/>
    <mergeCell ref="D19:E19"/>
    <mergeCell ref="D18:E18"/>
    <mergeCell ref="D20:E20"/>
    <mergeCell ref="D22:E22"/>
    <mergeCell ref="D11:E11"/>
    <mergeCell ref="A13:A17"/>
    <mergeCell ref="D13:E13"/>
    <mergeCell ref="D16:E16"/>
    <mergeCell ref="D17:E17"/>
    <mergeCell ref="D12:E12"/>
    <mergeCell ref="J9:J10"/>
    <mergeCell ref="K9:K10"/>
    <mergeCell ref="H9:H10"/>
    <mergeCell ref="F9:F10"/>
    <mergeCell ref="G9:G10"/>
    <mergeCell ref="I9:I10"/>
    <mergeCell ref="A60:A68"/>
    <mergeCell ref="D68:E68"/>
    <mergeCell ref="D63:E63"/>
    <mergeCell ref="D65:E65"/>
    <mergeCell ref="D61:E61"/>
    <mergeCell ref="D67:E67"/>
    <mergeCell ref="D64:E64"/>
    <mergeCell ref="D60:E60"/>
    <mergeCell ref="D36:E36"/>
    <mergeCell ref="D43:E43"/>
    <mergeCell ref="D44:E44"/>
    <mergeCell ref="A76:B76"/>
    <mergeCell ref="C76:I76"/>
    <mergeCell ref="D38:E38"/>
    <mergeCell ref="G73:I73"/>
    <mergeCell ref="D40:E40"/>
    <mergeCell ref="D46:E46"/>
    <mergeCell ref="D47:E47"/>
    <mergeCell ref="D45:E45"/>
    <mergeCell ref="D42:E42"/>
    <mergeCell ref="D54:E54"/>
    <mergeCell ref="D53:E53"/>
    <mergeCell ref="D50:E50"/>
    <mergeCell ref="D48:E48"/>
    <mergeCell ref="D41:E41"/>
    <mergeCell ref="D55:E55"/>
    <mergeCell ref="E73:F73"/>
    <mergeCell ref="D66:E66"/>
    <mergeCell ref="D39:E39"/>
    <mergeCell ref="D51:E51"/>
    <mergeCell ref="D52:E52"/>
    <mergeCell ref="L9:M9"/>
    <mergeCell ref="A6:M6"/>
    <mergeCell ref="D62:E62"/>
    <mergeCell ref="D59:E59"/>
    <mergeCell ref="D58:E58"/>
    <mergeCell ref="D31:E31"/>
    <mergeCell ref="A36:A47"/>
    <mergeCell ref="B11:C11"/>
    <mergeCell ref="A19:A32"/>
    <mergeCell ref="D56:E56"/>
    <mergeCell ref="D33:E33"/>
    <mergeCell ref="D37:E37"/>
    <mergeCell ref="D32:E32"/>
    <mergeCell ref="D49:E49"/>
    <mergeCell ref="D35:E35"/>
    <mergeCell ref="D34:E34"/>
  </mergeCells>
  <phoneticPr fontId="30" type="noConversion"/>
  <printOptions horizontalCentered="1"/>
  <pageMargins left="0.39370078740157483" right="0.31496062992125984" top="0.31496062992125984" bottom="0.55118110236220474" header="0.27559055118110237" footer="0.31496062992125984"/>
  <pageSetup paperSize="9" scale="75" fitToHeight="5" orientation="portrait" r:id="rId1"/>
  <headerFooter alignWithMargins="0">
    <oddFooter>&amp;C&amp;8Pagina &amp;P din &amp;N&amp;R&amp;8Data &amp;D Ora&amp;T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768"/>
  <sheetViews>
    <sheetView zoomScaleNormal="100" workbookViewId="0">
      <pane xSplit="6" ySplit="12" topLeftCell="G156" activePane="bottomRight" state="frozen"/>
      <selection activeCell="B25" sqref="B25"/>
      <selection pane="topRight" activeCell="B25" sqref="B25"/>
      <selection pane="bottomLeft" activeCell="B25" sqref="B25"/>
      <selection pane="bottomRight" activeCell="K159" sqref="K159"/>
    </sheetView>
  </sheetViews>
  <sheetFormatPr defaultRowHeight="12.75" x14ac:dyDescent="0.2"/>
  <cols>
    <col min="1" max="1" width="4.7109375" style="99" customWidth="1"/>
    <col min="2" max="2" width="3.42578125" style="99" customWidth="1"/>
    <col min="3" max="3" width="3.7109375" style="99" customWidth="1"/>
    <col min="4" max="4" width="4.5703125" style="99" customWidth="1"/>
    <col min="5" max="5" width="45.7109375" style="18" customWidth="1"/>
    <col min="6" max="6" width="5" style="17" customWidth="1"/>
    <col min="7" max="7" width="10.5703125" style="17" customWidth="1"/>
    <col min="8" max="9" width="10.28515625" style="97" customWidth="1"/>
    <col min="10" max="13" width="11.5703125" style="97" customWidth="1"/>
    <col min="14" max="17" width="11.5703125" style="97" hidden="1" customWidth="1"/>
    <col min="18" max="18" width="10.7109375" style="97" customWidth="1"/>
    <col min="19" max="19" width="9.140625" style="97" customWidth="1"/>
    <col min="20" max="20" width="8.5703125" style="97" customWidth="1"/>
    <col min="21" max="16384" width="9.140625" style="97"/>
  </cols>
  <sheetData>
    <row r="1" spans="1:115" s="74" customFormat="1" ht="15.75" x14ac:dyDescent="0.25">
      <c r="A1" s="59" t="s">
        <v>359</v>
      </c>
      <c r="B1" s="22"/>
      <c r="C1" s="27"/>
      <c r="D1" s="22"/>
      <c r="E1" s="24"/>
      <c r="F1" s="158" t="s">
        <v>360</v>
      </c>
      <c r="G1" s="158"/>
      <c r="H1" s="52"/>
      <c r="I1" s="52"/>
      <c r="N1" s="74" t="s">
        <v>403</v>
      </c>
      <c r="R1" s="39"/>
      <c r="S1" s="38"/>
      <c r="T1" s="38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</row>
    <row r="2" spans="1:115" s="74" customFormat="1" ht="15.75" x14ac:dyDescent="0.25">
      <c r="A2" s="59" t="s">
        <v>361</v>
      </c>
      <c r="B2" s="22"/>
      <c r="C2" s="27"/>
      <c r="D2" s="22"/>
      <c r="E2" s="24"/>
      <c r="F2" s="25"/>
      <c r="G2" s="25"/>
      <c r="H2" s="52"/>
      <c r="I2" s="52"/>
      <c r="J2" s="26"/>
      <c r="K2" s="26"/>
      <c r="L2" s="26"/>
      <c r="M2" s="26"/>
      <c r="N2" s="26"/>
      <c r="O2" s="26"/>
      <c r="P2" s="26"/>
      <c r="Q2" s="26"/>
      <c r="R2" s="39"/>
      <c r="S2" s="38"/>
      <c r="T2" s="38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</row>
    <row r="3" spans="1:115" s="74" customFormat="1" ht="15.75" x14ac:dyDescent="0.25">
      <c r="A3" s="59" t="s">
        <v>362</v>
      </c>
      <c r="B3" s="22"/>
      <c r="C3" s="27"/>
      <c r="D3" s="22"/>
      <c r="E3" s="24"/>
      <c r="F3" s="25"/>
      <c r="G3" s="25"/>
      <c r="H3" s="52"/>
      <c r="I3" s="52"/>
      <c r="J3" s="26"/>
      <c r="K3" s="26"/>
      <c r="L3" s="26"/>
      <c r="M3" s="26"/>
      <c r="N3" s="26"/>
      <c r="O3" s="26"/>
      <c r="P3" s="26"/>
      <c r="Q3" s="26"/>
      <c r="R3" s="39"/>
      <c r="S3" s="38"/>
      <c r="T3" s="38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</row>
    <row r="4" spans="1:115" s="74" customFormat="1" ht="15.75" x14ac:dyDescent="0.25">
      <c r="A4" s="59" t="s">
        <v>363</v>
      </c>
      <c r="B4" s="22"/>
      <c r="C4" s="27"/>
      <c r="D4" s="22"/>
      <c r="E4" s="24"/>
      <c r="F4" s="25"/>
      <c r="G4" s="25"/>
      <c r="H4" s="52"/>
      <c r="I4" s="52"/>
      <c r="J4" s="26"/>
      <c r="K4" s="26"/>
      <c r="L4" s="26"/>
      <c r="M4" s="26"/>
      <c r="N4" s="26"/>
      <c r="O4" s="26"/>
      <c r="P4" s="26"/>
      <c r="Q4" s="26"/>
      <c r="R4" s="39"/>
      <c r="S4" s="38"/>
      <c r="T4" s="38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</row>
    <row r="5" spans="1:115" s="74" customFormat="1" ht="15.75" x14ac:dyDescent="0.25">
      <c r="A5" s="27"/>
      <c r="B5" s="27"/>
      <c r="C5" s="27"/>
      <c r="D5" s="27"/>
      <c r="E5" s="28"/>
      <c r="F5" s="29"/>
      <c r="G5" s="29"/>
      <c r="H5" s="53"/>
      <c r="I5" s="53"/>
      <c r="J5" s="30"/>
      <c r="K5" s="30"/>
      <c r="L5" s="30"/>
      <c r="M5" s="30"/>
      <c r="N5" s="30"/>
      <c r="O5" s="30"/>
      <c r="P5" s="30"/>
      <c r="Q5" s="30"/>
      <c r="R5" s="44" t="s">
        <v>113</v>
      </c>
      <c r="S5" s="38"/>
      <c r="T5" s="38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</row>
    <row r="6" spans="1:115" ht="33" customHeight="1" x14ac:dyDescent="0.2">
      <c r="A6" s="324" t="s">
        <v>202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  <c r="S6" s="324"/>
    </row>
    <row r="7" spans="1:115" ht="15.75" x14ac:dyDescent="0.25">
      <c r="A7" s="7"/>
      <c r="B7" s="7"/>
      <c r="C7" s="7"/>
      <c r="D7" s="7"/>
      <c r="E7" s="8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115" ht="15" x14ac:dyDescent="0.25">
      <c r="A8" s="11"/>
      <c r="B8" s="11"/>
      <c r="C8" s="11"/>
      <c r="D8" s="11"/>
      <c r="E8" s="12"/>
      <c r="F8" s="9"/>
      <c r="G8" s="9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 t="s">
        <v>358</v>
      </c>
      <c r="T8" s="13"/>
    </row>
    <row r="9" spans="1:115" ht="36.75" customHeight="1" x14ac:dyDescent="0.2">
      <c r="A9" s="287"/>
      <c r="B9" s="288"/>
      <c r="C9" s="289"/>
      <c r="D9" s="287" t="s">
        <v>48</v>
      </c>
      <c r="E9" s="289"/>
      <c r="F9" s="298" t="s">
        <v>59</v>
      </c>
      <c r="G9" s="212" t="s">
        <v>379</v>
      </c>
      <c r="H9" s="301" t="s">
        <v>395</v>
      </c>
      <c r="I9" s="301"/>
      <c r="J9" s="301"/>
      <c r="K9" s="333" t="s">
        <v>396</v>
      </c>
      <c r="L9" s="334"/>
      <c r="M9" s="334"/>
      <c r="N9" s="334"/>
      <c r="O9" s="334"/>
      <c r="P9" s="334"/>
      <c r="Q9" s="334"/>
      <c r="R9" s="335"/>
      <c r="S9" s="14" t="s">
        <v>6</v>
      </c>
      <c r="T9" s="214" t="s">
        <v>6</v>
      </c>
    </row>
    <row r="10" spans="1:115" ht="30" customHeight="1" x14ac:dyDescent="0.2">
      <c r="A10" s="290"/>
      <c r="B10" s="291"/>
      <c r="C10" s="292"/>
      <c r="D10" s="290"/>
      <c r="E10" s="292"/>
      <c r="F10" s="299"/>
      <c r="G10" s="217">
        <v>2015</v>
      </c>
      <c r="H10" s="296" t="s">
        <v>60</v>
      </c>
      <c r="I10" s="297"/>
      <c r="J10" s="298" t="s">
        <v>182</v>
      </c>
      <c r="K10" s="212" t="s">
        <v>380</v>
      </c>
      <c r="L10" s="212" t="s">
        <v>380</v>
      </c>
      <c r="M10" s="212" t="s">
        <v>380</v>
      </c>
      <c r="N10" s="224">
        <v>1</v>
      </c>
      <c r="O10" s="224">
        <v>2</v>
      </c>
      <c r="P10" s="224">
        <v>3</v>
      </c>
      <c r="Q10" s="224">
        <v>4</v>
      </c>
      <c r="R10" s="285" t="s">
        <v>371</v>
      </c>
      <c r="S10" s="285" t="s">
        <v>386</v>
      </c>
      <c r="T10" s="285" t="s">
        <v>387</v>
      </c>
    </row>
    <row r="11" spans="1:115" ht="40.5" customHeight="1" x14ac:dyDescent="0.2">
      <c r="A11" s="293"/>
      <c r="B11" s="294"/>
      <c r="C11" s="295"/>
      <c r="D11" s="293"/>
      <c r="E11" s="295"/>
      <c r="F11" s="300"/>
      <c r="G11" s="213"/>
      <c r="H11" s="14" t="s">
        <v>333</v>
      </c>
      <c r="I11" s="14" t="s">
        <v>334</v>
      </c>
      <c r="J11" s="300"/>
      <c r="K11" s="213" t="s">
        <v>50</v>
      </c>
      <c r="L11" s="213" t="s">
        <v>16</v>
      </c>
      <c r="M11" s="213" t="s">
        <v>19</v>
      </c>
      <c r="N11" s="225"/>
      <c r="O11" s="225"/>
      <c r="P11" s="225"/>
      <c r="Q11" s="225"/>
      <c r="R11" s="286"/>
      <c r="S11" s="286"/>
      <c r="T11" s="286"/>
    </row>
    <row r="12" spans="1:115" ht="13.5" customHeight="1" x14ac:dyDescent="0.2">
      <c r="A12" s="15">
        <v>0</v>
      </c>
      <c r="B12" s="327">
        <v>1</v>
      </c>
      <c r="C12" s="327"/>
      <c r="D12" s="328">
        <v>2</v>
      </c>
      <c r="E12" s="328"/>
      <c r="F12" s="16">
        <v>3</v>
      </c>
      <c r="G12" s="218" t="s">
        <v>381</v>
      </c>
      <c r="H12" s="16">
        <v>4</v>
      </c>
      <c r="I12" s="16" t="s">
        <v>335</v>
      </c>
      <c r="J12" s="16">
        <v>5</v>
      </c>
      <c r="K12" s="218" t="s">
        <v>382</v>
      </c>
      <c r="L12" s="218" t="s">
        <v>383</v>
      </c>
      <c r="M12" s="218" t="s">
        <v>384</v>
      </c>
      <c r="N12" s="218"/>
      <c r="O12" s="218"/>
      <c r="P12" s="218"/>
      <c r="Q12" s="218"/>
      <c r="R12" s="218" t="s">
        <v>385</v>
      </c>
      <c r="S12" s="16">
        <v>7</v>
      </c>
      <c r="T12" s="16">
        <v>8</v>
      </c>
    </row>
    <row r="13" spans="1:115" ht="16.5" customHeight="1" x14ac:dyDescent="0.2">
      <c r="A13" s="124" t="s">
        <v>26</v>
      </c>
      <c r="B13" s="124"/>
      <c r="C13" s="124"/>
      <c r="D13" s="283" t="s">
        <v>274</v>
      </c>
      <c r="E13" s="283"/>
      <c r="F13" s="126">
        <v>1</v>
      </c>
      <c r="G13" s="226">
        <f>G14+G34+G40</f>
        <v>22992737</v>
      </c>
      <c r="H13" s="226">
        <f>H14+H34+H40</f>
        <v>20448409</v>
      </c>
      <c r="I13" s="226">
        <f>I14+I34+I40</f>
        <v>22980000</v>
      </c>
      <c r="J13" s="226">
        <f>J14+J34+J40</f>
        <v>20448409</v>
      </c>
      <c r="K13" s="226">
        <f>N13</f>
        <v>2002500</v>
      </c>
      <c r="L13" s="226">
        <f>N13+O13</f>
        <v>9226000</v>
      </c>
      <c r="M13" s="226">
        <f>N13+O13+P13</f>
        <v>16546500</v>
      </c>
      <c r="N13" s="226">
        <f>N14+N34+N40</f>
        <v>2002500</v>
      </c>
      <c r="O13" s="226">
        <f>O14+O34+O40</f>
        <v>7223500</v>
      </c>
      <c r="P13" s="226">
        <f>P14+P34+P40</f>
        <v>7320500</v>
      </c>
      <c r="Q13" s="226">
        <f>R13-N13-O13-P13</f>
        <v>5455500</v>
      </c>
      <c r="R13" s="226">
        <f>R14+R34+R40</f>
        <v>22002000</v>
      </c>
      <c r="S13" s="157">
        <f>IF(J13&gt;0,R13/J13,0)*100</f>
        <v>107.5976130954736</v>
      </c>
      <c r="T13" s="157">
        <f>IF(G13&gt;0,J13/G13,0)*100</f>
        <v>88.934209963781171</v>
      </c>
    </row>
    <row r="14" spans="1:115" ht="27" customHeight="1" x14ac:dyDescent="0.2">
      <c r="A14" s="278"/>
      <c r="B14" s="128">
        <v>1</v>
      </c>
      <c r="C14" s="124"/>
      <c r="D14" s="283" t="s">
        <v>344</v>
      </c>
      <c r="E14" s="283"/>
      <c r="F14" s="126">
        <v>2</v>
      </c>
      <c r="G14" s="226">
        <f>G15+G20+G21+G24+G25+G26</f>
        <v>22990739</v>
      </c>
      <c r="H14" s="226">
        <f>H15+H20+H21+H24+H25+H26</f>
        <v>20391880</v>
      </c>
      <c r="I14" s="226">
        <f>I15+I20+I21+I24+I25+I26</f>
        <v>22970000</v>
      </c>
      <c r="J14" s="226">
        <f>J15+J20+J21+J24+J25+J26</f>
        <v>20391880</v>
      </c>
      <c r="K14" s="226">
        <f t="shared" ref="K14:K77" si="0">N14</f>
        <v>1922000</v>
      </c>
      <c r="L14" s="226">
        <f t="shared" ref="L14:L77" si="1">N14+O14</f>
        <v>9145000</v>
      </c>
      <c r="M14" s="226">
        <f t="shared" ref="M14:M77" si="2">N14+O14+P14</f>
        <v>16465000</v>
      </c>
      <c r="N14" s="226">
        <f>N15+N20+N21+N24+N25+N26</f>
        <v>1922000</v>
      </c>
      <c r="O14" s="226">
        <f>O15+O20+O21+O24+O25+O26</f>
        <v>7223000</v>
      </c>
      <c r="P14" s="226">
        <f>P15+P20+P21+P24+P25+P26</f>
        <v>7320000</v>
      </c>
      <c r="Q14" s="226">
        <f t="shared" ref="Q14:Q77" si="3">R14-N14-O14-P14</f>
        <v>5455000</v>
      </c>
      <c r="R14" s="226">
        <f>R15+R20+R21+R24+R25+R26</f>
        <v>21920000</v>
      </c>
      <c r="S14" s="157">
        <f t="shared" ref="S14:S77" si="4">IF(J14&gt;0,R14/J14,0)*100</f>
        <v>107.49376712691523</v>
      </c>
      <c r="T14" s="157">
        <f t="shared" ref="T14:T77" si="5">IF(G14&gt;0,J14/G14,0)*100</f>
        <v>88.696061488062654</v>
      </c>
    </row>
    <row r="15" spans="1:115" ht="26.25" customHeight="1" x14ac:dyDescent="0.2">
      <c r="A15" s="278"/>
      <c r="B15" s="278"/>
      <c r="C15" s="124" t="s">
        <v>27</v>
      </c>
      <c r="D15" s="283" t="s">
        <v>216</v>
      </c>
      <c r="E15" s="283"/>
      <c r="F15" s="126">
        <v>3</v>
      </c>
      <c r="G15" s="226">
        <f>G16+G17+G18+G19</f>
        <v>21955117</v>
      </c>
      <c r="H15" s="226">
        <f>H16+H17+H18+H19</f>
        <v>19907225</v>
      </c>
      <c r="I15" s="226">
        <f>I16+I17+I18+I19</f>
        <v>23200000</v>
      </c>
      <c r="J15" s="226">
        <f>J16+J17+J18+J19</f>
        <v>19907225</v>
      </c>
      <c r="K15" s="226">
        <f t="shared" si="0"/>
        <v>1855000</v>
      </c>
      <c r="L15" s="226">
        <f t="shared" si="1"/>
        <v>9170000</v>
      </c>
      <c r="M15" s="226">
        <f t="shared" si="2"/>
        <v>16435000</v>
      </c>
      <c r="N15" s="226">
        <f>N16+N17+N18+N19</f>
        <v>1855000</v>
      </c>
      <c r="O15" s="226">
        <f>O16+O17+O18+O19</f>
        <v>7315000</v>
      </c>
      <c r="P15" s="226">
        <f>P16+P17+P18+P19</f>
        <v>7265000</v>
      </c>
      <c r="Q15" s="226">
        <f t="shared" si="3"/>
        <v>5405000</v>
      </c>
      <c r="R15" s="226">
        <f>R16+R17+R18+R19</f>
        <v>21840000</v>
      </c>
      <c r="S15" s="157">
        <f t="shared" si="4"/>
        <v>109.70891221654449</v>
      </c>
      <c r="T15" s="157">
        <f t="shared" si="5"/>
        <v>90.672370363592236</v>
      </c>
    </row>
    <row r="16" spans="1:115" ht="14.25" customHeight="1" x14ac:dyDescent="0.2">
      <c r="A16" s="278"/>
      <c r="B16" s="278"/>
      <c r="C16" s="124"/>
      <c r="D16" s="125" t="s">
        <v>168</v>
      </c>
      <c r="E16" s="125" t="s">
        <v>67</v>
      </c>
      <c r="F16" s="126">
        <v>4</v>
      </c>
      <c r="G16" s="127">
        <v>655986</v>
      </c>
      <c r="H16" s="127">
        <v>1160681</v>
      </c>
      <c r="I16" s="127">
        <v>400000</v>
      </c>
      <c r="J16" s="127">
        <v>1160681</v>
      </c>
      <c r="K16" s="226">
        <f t="shared" si="0"/>
        <v>50000</v>
      </c>
      <c r="L16" s="226">
        <f t="shared" si="1"/>
        <v>350000</v>
      </c>
      <c r="M16" s="226">
        <f t="shared" si="2"/>
        <v>600000</v>
      </c>
      <c r="N16" s="127">
        <v>50000</v>
      </c>
      <c r="O16" s="127">
        <v>300000</v>
      </c>
      <c r="P16" s="127">
        <v>250000</v>
      </c>
      <c r="Q16" s="226">
        <f t="shared" si="3"/>
        <v>200000</v>
      </c>
      <c r="R16" s="127">
        <v>800000</v>
      </c>
      <c r="S16" s="157">
        <f t="shared" si="4"/>
        <v>68.925053481533681</v>
      </c>
      <c r="T16" s="157">
        <f t="shared" si="5"/>
        <v>176.93685535971804</v>
      </c>
    </row>
    <row r="17" spans="1:20" ht="15.75" customHeight="1" x14ac:dyDescent="0.2">
      <c r="A17" s="278"/>
      <c r="B17" s="278"/>
      <c r="C17" s="124"/>
      <c r="D17" s="125" t="s">
        <v>169</v>
      </c>
      <c r="E17" s="125" t="s">
        <v>68</v>
      </c>
      <c r="F17" s="126">
        <v>5</v>
      </c>
      <c r="G17" s="127">
        <v>21223666</v>
      </c>
      <c r="H17" s="127">
        <v>18746544</v>
      </c>
      <c r="I17" s="127">
        <v>22700000</v>
      </c>
      <c r="J17" s="127">
        <v>18746544</v>
      </c>
      <c r="K17" s="226">
        <f t="shared" si="0"/>
        <v>1800000</v>
      </c>
      <c r="L17" s="226">
        <f t="shared" si="1"/>
        <v>8800000</v>
      </c>
      <c r="M17" s="226">
        <f t="shared" si="2"/>
        <v>15800000</v>
      </c>
      <c r="N17" s="127">
        <v>1800000</v>
      </c>
      <c r="O17" s="127">
        <v>7000000</v>
      </c>
      <c r="P17" s="127">
        <v>7000000</v>
      </c>
      <c r="Q17" s="226">
        <f t="shared" si="3"/>
        <v>5200000</v>
      </c>
      <c r="R17" s="127">
        <v>21000000</v>
      </c>
      <c r="S17" s="157">
        <f t="shared" si="4"/>
        <v>112.02064764577406</v>
      </c>
      <c r="T17" s="157">
        <f t="shared" si="5"/>
        <v>88.328491411427223</v>
      </c>
    </row>
    <row r="18" spans="1:20" ht="15.75" customHeight="1" x14ac:dyDescent="0.2">
      <c r="A18" s="278"/>
      <c r="B18" s="278"/>
      <c r="C18" s="124"/>
      <c r="D18" s="125" t="s">
        <v>242</v>
      </c>
      <c r="E18" s="125" t="s">
        <v>69</v>
      </c>
      <c r="F18" s="126">
        <v>6</v>
      </c>
      <c r="G18" s="127">
        <v>0</v>
      </c>
      <c r="H18" s="127">
        <v>0</v>
      </c>
      <c r="I18" s="127">
        <v>0</v>
      </c>
      <c r="J18" s="127">
        <v>0</v>
      </c>
      <c r="K18" s="226">
        <f t="shared" si="0"/>
        <v>5000</v>
      </c>
      <c r="L18" s="226">
        <f t="shared" si="1"/>
        <v>10000</v>
      </c>
      <c r="M18" s="226">
        <f t="shared" si="2"/>
        <v>15000</v>
      </c>
      <c r="N18" s="127">
        <v>5000</v>
      </c>
      <c r="O18" s="127">
        <v>5000</v>
      </c>
      <c r="P18" s="127">
        <v>5000</v>
      </c>
      <c r="Q18" s="226">
        <f t="shared" si="3"/>
        <v>5000</v>
      </c>
      <c r="R18" s="127">
        <v>20000</v>
      </c>
      <c r="S18" s="157">
        <f t="shared" si="4"/>
        <v>0</v>
      </c>
      <c r="T18" s="157">
        <f t="shared" si="5"/>
        <v>0</v>
      </c>
    </row>
    <row r="19" spans="1:20" ht="15.75" customHeight="1" x14ac:dyDescent="0.2">
      <c r="A19" s="278"/>
      <c r="B19" s="278"/>
      <c r="C19" s="124"/>
      <c r="D19" s="125" t="s">
        <v>243</v>
      </c>
      <c r="E19" s="125" t="s">
        <v>70</v>
      </c>
      <c r="F19" s="126">
        <v>7</v>
      </c>
      <c r="G19" s="127">
        <v>75465</v>
      </c>
      <c r="H19" s="127">
        <v>0</v>
      </c>
      <c r="I19" s="127">
        <v>100000</v>
      </c>
      <c r="J19" s="127">
        <v>0</v>
      </c>
      <c r="K19" s="226">
        <f t="shared" si="0"/>
        <v>0</v>
      </c>
      <c r="L19" s="226">
        <f t="shared" si="1"/>
        <v>10000</v>
      </c>
      <c r="M19" s="226">
        <f t="shared" si="2"/>
        <v>20000</v>
      </c>
      <c r="N19" s="127">
        <v>0</v>
      </c>
      <c r="O19" s="127">
        <v>10000</v>
      </c>
      <c r="P19" s="127">
        <v>10000</v>
      </c>
      <c r="Q19" s="226">
        <f t="shared" si="3"/>
        <v>0</v>
      </c>
      <c r="R19" s="127">
        <v>20000</v>
      </c>
      <c r="S19" s="157">
        <f t="shared" si="4"/>
        <v>0</v>
      </c>
      <c r="T19" s="157">
        <f t="shared" si="5"/>
        <v>0</v>
      </c>
    </row>
    <row r="20" spans="1:20" ht="15.75" customHeight="1" x14ac:dyDescent="0.2">
      <c r="A20" s="278"/>
      <c r="B20" s="278"/>
      <c r="C20" s="124" t="s">
        <v>28</v>
      </c>
      <c r="D20" s="283" t="s">
        <v>29</v>
      </c>
      <c r="E20" s="283"/>
      <c r="F20" s="126">
        <v>8</v>
      </c>
      <c r="G20" s="127">
        <v>117083</v>
      </c>
      <c r="H20" s="127">
        <v>79036</v>
      </c>
      <c r="I20" s="127">
        <v>200000</v>
      </c>
      <c r="J20" s="127">
        <v>79036</v>
      </c>
      <c r="K20" s="226">
        <f t="shared" si="0"/>
        <v>15000</v>
      </c>
      <c r="L20" s="226">
        <f t="shared" si="1"/>
        <v>115000</v>
      </c>
      <c r="M20" s="226">
        <f t="shared" si="2"/>
        <v>185000</v>
      </c>
      <c r="N20" s="127">
        <v>15000</v>
      </c>
      <c r="O20" s="127">
        <v>100000</v>
      </c>
      <c r="P20" s="127">
        <v>70000</v>
      </c>
      <c r="Q20" s="226">
        <f t="shared" si="3"/>
        <v>15000</v>
      </c>
      <c r="R20" s="127">
        <v>200000</v>
      </c>
      <c r="S20" s="157">
        <f t="shared" si="4"/>
        <v>253.04924338276228</v>
      </c>
      <c r="T20" s="157">
        <f t="shared" si="5"/>
        <v>67.50424912241742</v>
      </c>
    </row>
    <row r="21" spans="1:20" ht="28.5" customHeight="1" x14ac:dyDescent="0.2">
      <c r="A21" s="278"/>
      <c r="B21" s="278"/>
      <c r="C21" s="124" t="s">
        <v>30</v>
      </c>
      <c r="D21" s="283" t="s">
        <v>268</v>
      </c>
      <c r="E21" s="283"/>
      <c r="F21" s="126">
        <v>9</v>
      </c>
      <c r="G21" s="226">
        <f>G22+G23</f>
        <v>0</v>
      </c>
      <c r="H21" s="226">
        <f>H22+H23</f>
        <v>0</v>
      </c>
      <c r="I21" s="226">
        <f>I22+I23</f>
        <v>0</v>
      </c>
      <c r="J21" s="226">
        <f>J22+J23</f>
        <v>0</v>
      </c>
      <c r="K21" s="226">
        <f t="shared" si="0"/>
        <v>0</v>
      </c>
      <c r="L21" s="226">
        <f t="shared" si="1"/>
        <v>0</v>
      </c>
      <c r="M21" s="226">
        <f t="shared" si="2"/>
        <v>0</v>
      </c>
      <c r="N21" s="226">
        <f>N22+N23</f>
        <v>0</v>
      </c>
      <c r="O21" s="226">
        <f>O22+O23</f>
        <v>0</v>
      </c>
      <c r="P21" s="226">
        <f>P22+P23</f>
        <v>0</v>
      </c>
      <c r="Q21" s="226">
        <f t="shared" si="3"/>
        <v>0</v>
      </c>
      <c r="R21" s="226">
        <f>R22+R23</f>
        <v>0</v>
      </c>
      <c r="S21" s="157">
        <f t="shared" si="4"/>
        <v>0</v>
      </c>
      <c r="T21" s="157">
        <f t="shared" si="5"/>
        <v>0</v>
      </c>
    </row>
    <row r="22" spans="1:20" ht="16.5" customHeight="1" x14ac:dyDescent="0.2">
      <c r="A22" s="278"/>
      <c r="B22" s="278"/>
      <c r="C22" s="278"/>
      <c r="D22" s="124" t="s">
        <v>17</v>
      </c>
      <c r="E22" s="129" t="s">
        <v>257</v>
      </c>
      <c r="F22" s="126">
        <v>10</v>
      </c>
      <c r="G22" s="127">
        <v>0</v>
      </c>
      <c r="H22" s="127">
        <v>0</v>
      </c>
      <c r="I22" s="127">
        <v>0</v>
      </c>
      <c r="J22" s="127">
        <v>0</v>
      </c>
      <c r="K22" s="226">
        <f t="shared" si="0"/>
        <v>0</v>
      </c>
      <c r="L22" s="226">
        <f t="shared" si="1"/>
        <v>0</v>
      </c>
      <c r="M22" s="226">
        <f t="shared" si="2"/>
        <v>0</v>
      </c>
      <c r="N22" s="127">
        <v>0</v>
      </c>
      <c r="O22" s="127">
        <v>0</v>
      </c>
      <c r="P22" s="127">
        <v>0</v>
      </c>
      <c r="Q22" s="226">
        <f t="shared" si="3"/>
        <v>0</v>
      </c>
      <c r="R22" s="127">
        <v>0</v>
      </c>
      <c r="S22" s="157">
        <f t="shared" si="4"/>
        <v>0</v>
      </c>
      <c r="T22" s="157">
        <f t="shared" si="5"/>
        <v>0</v>
      </c>
    </row>
    <row r="23" spans="1:20" ht="14.25" customHeight="1" x14ac:dyDescent="0.2">
      <c r="A23" s="278"/>
      <c r="B23" s="278"/>
      <c r="C23" s="278"/>
      <c r="D23" s="124" t="s">
        <v>18</v>
      </c>
      <c r="E23" s="129" t="s">
        <v>31</v>
      </c>
      <c r="F23" s="126">
        <v>11</v>
      </c>
      <c r="G23" s="127">
        <v>0</v>
      </c>
      <c r="H23" s="127">
        <v>0</v>
      </c>
      <c r="I23" s="127">
        <v>0</v>
      </c>
      <c r="J23" s="127">
        <v>0</v>
      </c>
      <c r="K23" s="226">
        <f t="shared" si="0"/>
        <v>0</v>
      </c>
      <c r="L23" s="226">
        <f t="shared" si="1"/>
        <v>0</v>
      </c>
      <c r="M23" s="226">
        <f t="shared" si="2"/>
        <v>0</v>
      </c>
      <c r="N23" s="127">
        <v>0</v>
      </c>
      <c r="O23" s="127">
        <v>0</v>
      </c>
      <c r="P23" s="127">
        <v>0</v>
      </c>
      <c r="Q23" s="226">
        <f t="shared" si="3"/>
        <v>0</v>
      </c>
      <c r="R23" s="127">
        <v>0</v>
      </c>
      <c r="S23" s="157">
        <f t="shared" si="4"/>
        <v>0</v>
      </c>
      <c r="T23" s="157">
        <f t="shared" si="5"/>
        <v>0</v>
      </c>
    </row>
    <row r="24" spans="1:20" ht="12.75" customHeight="1" x14ac:dyDescent="0.2">
      <c r="A24" s="278"/>
      <c r="B24" s="278"/>
      <c r="C24" s="124" t="s">
        <v>32</v>
      </c>
      <c r="D24" s="283" t="s">
        <v>388</v>
      </c>
      <c r="E24" s="283"/>
      <c r="F24" s="126">
        <v>12</v>
      </c>
      <c r="G24" s="127">
        <v>485462</v>
      </c>
      <c r="H24" s="127">
        <v>215386</v>
      </c>
      <c r="I24" s="127">
        <v>250000</v>
      </c>
      <c r="J24" s="127">
        <v>215386</v>
      </c>
      <c r="K24" s="226">
        <f t="shared" si="0"/>
        <v>50000</v>
      </c>
      <c r="L24" s="226">
        <f t="shared" si="1"/>
        <v>100000</v>
      </c>
      <c r="M24" s="226">
        <f t="shared" si="2"/>
        <v>150000</v>
      </c>
      <c r="N24" s="127">
        <v>50000</v>
      </c>
      <c r="O24" s="127">
        <v>50000</v>
      </c>
      <c r="P24" s="127">
        <v>50000</v>
      </c>
      <c r="Q24" s="226">
        <f t="shared" si="3"/>
        <v>0</v>
      </c>
      <c r="R24" s="127">
        <v>150000</v>
      </c>
      <c r="S24" s="157">
        <f t="shared" si="4"/>
        <v>69.642409441653584</v>
      </c>
      <c r="T24" s="157">
        <f t="shared" si="5"/>
        <v>44.367221327312947</v>
      </c>
    </row>
    <row r="25" spans="1:20" ht="25.5" customHeight="1" x14ac:dyDescent="0.2">
      <c r="A25" s="278"/>
      <c r="B25" s="278"/>
      <c r="C25" s="124" t="s">
        <v>33</v>
      </c>
      <c r="D25" s="283" t="s">
        <v>140</v>
      </c>
      <c r="E25" s="283"/>
      <c r="F25" s="126">
        <v>13</v>
      </c>
      <c r="G25" s="127">
        <v>340019</v>
      </c>
      <c r="H25" s="127">
        <v>50031</v>
      </c>
      <c r="I25" s="127">
        <v>-800000</v>
      </c>
      <c r="J25" s="127">
        <v>50031</v>
      </c>
      <c r="K25" s="226">
        <f t="shared" si="0"/>
        <v>-60000</v>
      </c>
      <c r="L25" s="226">
        <f t="shared" si="1"/>
        <v>-360000</v>
      </c>
      <c r="M25" s="226">
        <f t="shared" si="2"/>
        <v>-460000</v>
      </c>
      <c r="N25" s="127">
        <v>-60000</v>
      </c>
      <c r="O25" s="127">
        <v>-300000</v>
      </c>
      <c r="P25" s="127">
        <v>-100000</v>
      </c>
      <c r="Q25" s="226">
        <f t="shared" si="3"/>
        <v>0</v>
      </c>
      <c r="R25" s="127">
        <v>-460000</v>
      </c>
      <c r="S25" s="157">
        <v>0</v>
      </c>
      <c r="T25" s="157">
        <v>0</v>
      </c>
    </row>
    <row r="26" spans="1:20" ht="27" customHeight="1" x14ac:dyDescent="0.2">
      <c r="A26" s="278"/>
      <c r="B26" s="124"/>
      <c r="C26" s="124" t="s">
        <v>39</v>
      </c>
      <c r="D26" s="305" t="s">
        <v>288</v>
      </c>
      <c r="E26" s="306"/>
      <c r="F26" s="126">
        <v>14</v>
      </c>
      <c r="G26" s="226">
        <f>G27+G28+G31+G32+G33</f>
        <v>93058</v>
      </c>
      <c r="H26" s="226">
        <f>H27+H28+H31+H32+H33</f>
        <v>140202</v>
      </c>
      <c r="I26" s="226">
        <f>I27+I28+I31+I32+I33</f>
        <v>120000</v>
      </c>
      <c r="J26" s="226">
        <f>J27+J28+J31+J32+J33</f>
        <v>140202</v>
      </c>
      <c r="K26" s="226">
        <f t="shared" si="0"/>
        <v>62000</v>
      </c>
      <c r="L26" s="226">
        <f t="shared" si="1"/>
        <v>120000</v>
      </c>
      <c r="M26" s="226">
        <f t="shared" si="2"/>
        <v>155000</v>
      </c>
      <c r="N26" s="226">
        <f>N27+N28+N31+N32+N33</f>
        <v>62000</v>
      </c>
      <c r="O26" s="226">
        <f>O27+O28+O31+O32+O33</f>
        <v>58000</v>
      </c>
      <c r="P26" s="226">
        <f>P27+P28+P31+P32+P33</f>
        <v>35000</v>
      </c>
      <c r="Q26" s="226">
        <f t="shared" si="3"/>
        <v>35000</v>
      </c>
      <c r="R26" s="226">
        <f>R27+R28+R31+R32+R33</f>
        <v>190000</v>
      </c>
      <c r="S26" s="157">
        <f t="shared" si="4"/>
        <v>135.51875151567026</v>
      </c>
      <c r="T26" s="157">
        <f t="shared" si="5"/>
        <v>150.6608781620065</v>
      </c>
    </row>
    <row r="27" spans="1:20" ht="15" customHeight="1" x14ac:dyDescent="0.2">
      <c r="A27" s="278"/>
      <c r="B27" s="124"/>
      <c r="C27" s="124"/>
      <c r="D27" s="125" t="s">
        <v>143</v>
      </c>
      <c r="E27" s="125" t="s">
        <v>141</v>
      </c>
      <c r="F27" s="126">
        <v>15</v>
      </c>
      <c r="G27" s="127">
        <v>30367</v>
      </c>
      <c r="H27" s="127">
        <v>35650</v>
      </c>
      <c r="I27" s="127">
        <v>60000</v>
      </c>
      <c r="J27" s="127">
        <v>35650</v>
      </c>
      <c r="K27" s="226">
        <f t="shared" si="0"/>
        <v>2000</v>
      </c>
      <c r="L27" s="226">
        <f t="shared" si="1"/>
        <v>30000</v>
      </c>
      <c r="M27" s="226">
        <f t="shared" si="2"/>
        <v>40000</v>
      </c>
      <c r="N27" s="127">
        <v>2000</v>
      </c>
      <c r="O27" s="127">
        <v>28000</v>
      </c>
      <c r="P27" s="127">
        <v>10000</v>
      </c>
      <c r="Q27" s="226">
        <f t="shared" si="3"/>
        <v>0</v>
      </c>
      <c r="R27" s="127">
        <v>40000</v>
      </c>
      <c r="S27" s="157">
        <f t="shared" si="4"/>
        <v>112.20196353436185</v>
      </c>
      <c r="T27" s="157">
        <f t="shared" si="5"/>
        <v>117.39717456449435</v>
      </c>
    </row>
    <row r="28" spans="1:20" ht="28.5" customHeight="1" x14ac:dyDescent="0.2">
      <c r="A28" s="278"/>
      <c r="B28" s="124"/>
      <c r="C28" s="124"/>
      <c r="D28" s="125" t="s">
        <v>217</v>
      </c>
      <c r="E28" s="125" t="s">
        <v>222</v>
      </c>
      <c r="F28" s="126">
        <v>16</v>
      </c>
      <c r="G28" s="226">
        <f>G29+G30</f>
        <v>0</v>
      </c>
      <c r="H28" s="226">
        <f>H29+H30</f>
        <v>0</v>
      </c>
      <c r="I28" s="226">
        <f>I29+I30</f>
        <v>50000</v>
      </c>
      <c r="J28" s="226">
        <f>J29+J30</f>
        <v>0</v>
      </c>
      <c r="K28" s="226">
        <f t="shared" si="0"/>
        <v>50000</v>
      </c>
      <c r="L28" s="226">
        <f t="shared" si="1"/>
        <v>75000</v>
      </c>
      <c r="M28" s="226">
        <f t="shared" si="2"/>
        <v>100000</v>
      </c>
      <c r="N28" s="226">
        <f>N29+N30</f>
        <v>50000</v>
      </c>
      <c r="O28" s="226">
        <f>O29+O30</f>
        <v>25000</v>
      </c>
      <c r="P28" s="226">
        <f>P29+P30</f>
        <v>25000</v>
      </c>
      <c r="Q28" s="226">
        <f t="shared" si="3"/>
        <v>0</v>
      </c>
      <c r="R28" s="226">
        <f>R29+R30</f>
        <v>100000</v>
      </c>
      <c r="S28" s="157">
        <f t="shared" si="4"/>
        <v>0</v>
      </c>
      <c r="T28" s="157">
        <f t="shared" si="5"/>
        <v>0</v>
      </c>
    </row>
    <row r="29" spans="1:20" ht="14.25" customHeight="1" x14ac:dyDescent="0.2">
      <c r="A29" s="278"/>
      <c r="B29" s="124"/>
      <c r="C29" s="124"/>
      <c r="D29" s="125"/>
      <c r="E29" s="129" t="s">
        <v>258</v>
      </c>
      <c r="F29" s="126">
        <v>17</v>
      </c>
      <c r="G29" s="127">
        <v>0</v>
      </c>
      <c r="H29" s="127">
        <v>0</v>
      </c>
      <c r="I29" s="127">
        <v>50000</v>
      </c>
      <c r="J29" s="127">
        <v>0</v>
      </c>
      <c r="K29" s="226">
        <f t="shared" si="0"/>
        <v>50000</v>
      </c>
      <c r="L29" s="226">
        <f t="shared" si="1"/>
        <v>75000</v>
      </c>
      <c r="M29" s="226">
        <f t="shared" si="2"/>
        <v>100000</v>
      </c>
      <c r="N29" s="127">
        <v>50000</v>
      </c>
      <c r="O29" s="127">
        <v>25000</v>
      </c>
      <c r="P29" s="127">
        <v>25000</v>
      </c>
      <c r="Q29" s="226">
        <f t="shared" si="3"/>
        <v>0</v>
      </c>
      <c r="R29" s="127">
        <v>100000</v>
      </c>
      <c r="S29" s="157">
        <f t="shared" si="4"/>
        <v>0</v>
      </c>
      <c r="T29" s="157">
        <f t="shared" si="5"/>
        <v>0</v>
      </c>
    </row>
    <row r="30" spans="1:20" ht="15" customHeight="1" x14ac:dyDescent="0.2">
      <c r="A30" s="278"/>
      <c r="B30" s="124"/>
      <c r="C30" s="124"/>
      <c r="D30" s="125"/>
      <c r="E30" s="129" t="s">
        <v>244</v>
      </c>
      <c r="F30" s="126">
        <v>18</v>
      </c>
      <c r="G30" s="127">
        <v>0</v>
      </c>
      <c r="H30" s="127">
        <v>0</v>
      </c>
      <c r="I30" s="127">
        <v>0</v>
      </c>
      <c r="J30" s="127">
        <v>0</v>
      </c>
      <c r="K30" s="226">
        <f t="shared" si="0"/>
        <v>0</v>
      </c>
      <c r="L30" s="226">
        <f t="shared" si="1"/>
        <v>0</v>
      </c>
      <c r="M30" s="226">
        <f t="shared" si="2"/>
        <v>0</v>
      </c>
      <c r="N30" s="127">
        <v>0</v>
      </c>
      <c r="O30" s="127">
        <v>0</v>
      </c>
      <c r="P30" s="127">
        <v>0</v>
      </c>
      <c r="Q30" s="226">
        <f t="shared" si="3"/>
        <v>0</v>
      </c>
      <c r="R30" s="127">
        <v>0</v>
      </c>
      <c r="S30" s="157">
        <f t="shared" si="4"/>
        <v>0</v>
      </c>
      <c r="T30" s="157">
        <f t="shared" si="5"/>
        <v>0</v>
      </c>
    </row>
    <row r="31" spans="1:20" ht="14.25" customHeight="1" x14ac:dyDescent="0.2">
      <c r="A31" s="278"/>
      <c r="B31" s="124"/>
      <c r="C31" s="124"/>
      <c r="D31" s="125" t="s">
        <v>219</v>
      </c>
      <c r="E31" s="125" t="s">
        <v>142</v>
      </c>
      <c r="F31" s="126">
        <v>19</v>
      </c>
      <c r="G31" s="127">
        <v>0</v>
      </c>
      <c r="H31" s="127">
        <v>0</v>
      </c>
      <c r="I31" s="127">
        <v>0</v>
      </c>
      <c r="J31" s="127">
        <v>0</v>
      </c>
      <c r="K31" s="226">
        <f t="shared" si="0"/>
        <v>0</v>
      </c>
      <c r="L31" s="226">
        <f t="shared" si="1"/>
        <v>0</v>
      </c>
      <c r="M31" s="226">
        <f t="shared" si="2"/>
        <v>0</v>
      </c>
      <c r="N31" s="127">
        <v>0</v>
      </c>
      <c r="O31" s="127">
        <v>0</v>
      </c>
      <c r="P31" s="127">
        <v>0</v>
      </c>
      <c r="Q31" s="226">
        <f t="shared" si="3"/>
        <v>0</v>
      </c>
      <c r="R31" s="127">
        <v>0</v>
      </c>
      <c r="S31" s="157">
        <f t="shared" si="4"/>
        <v>0</v>
      </c>
      <c r="T31" s="157">
        <f t="shared" si="5"/>
        <v>0</v>
      </c>
    </row>
    <row r="32" spans="1:20" ht="12" customHeight="1" x14ac:dyDescent="0.2">
      <c r="A32" s="278"/>
      <c r="B32" s="124"/>
      <c r="C32" s="124"/>
      <c r="D32" s="125" t="s">
        <v>220</v>
      </c>
      <c r="E32" s="125" t="s">
        <v>123</v>
      </c>
      <c r="F32" s="126">
        <v>20</v>
      </c>
      <c r="G32" s="127">
        <v>0</v>
      </c>
      <c r="H32" s="127">
        <v>0</v>
      </c>
      <c r="I32" s="127">
        <v>0</v>
      </c>
      <c r="J32" s="127">
        <v>0</v>
      </c>
      <c r="K32" s="226">
        <f t="shared" si="0"/>
        <v>0</v>
      </c>
      <c r="L32" s="226">
        <f t="shared" si="1"/>
        <v>0</v>
      </c>
      <c r="M32" s="226">
        <f t="shared" si="2"/>
        <v>0</v>
      </c>
      <c r="N32" s="127">
        <v>0</v>
      </c>
      <c r="O32" s="127">
        <v>0</v>
      </c>
      <c r="P32" s="127">
        <v>0</v>
      </c>
      <c r="Q32" s="226">
        <f t="shared" si="3"/>
        <v>0</v>
      </c>
      <c r="R32" s="127">
        <v>0</v>
      </c>
      <c r="S32" s="157">
        <f t="shared" si="4"/>
        <v>0</v>
      </c>
      <c r="T32" s="157">
        <f t="shared" si="5"/>
        <v>0</v>
      </c>
    </row>
    <row r="33" spans="1:20" ht="12.75" customHeight="1" x14ac:dyDescent="0.2">
      <c r="A33" s="278"/>
      <c r="B33" s="124"/>
      <c r="C33" s="124"/>
      <c r="D33" s="125" t="s">
        <v>221</v>
      </c>
      <c r="E33" s="125" t="s">
        <v>70</v>
      </c>
      <c r="F33" s="126">
        <v>21</v>
      </c>
      <c r="G33" s="127">
        <v>62691</v>
      </c>
      <c r="H33" s="127">
        <v>104552</v>
      </c>
      <c r="I33" s="127">
        <v>10000</v>
      </c>
      <c r="J33" s="127">
        <v>104552</v>
      </c>
      <c r="K33" s="226">
        <f t="shared" si="0"/>
        <v>10000</v>
      </c>
      <c r="L33" s="226">
        <f t="shared" si="1"/>
        <v>15000</v>
      </c>
      <c r="M33" s="226">
        <f t="shared" si="2"/>
        <v>15000</v>
      </c>
      <c r="N33" s="127">
        <v>10000</v>
      </c>
      <c r="O33" s="127">
        <v>5000</v>
      </c>
      <c r="P33" s="127">
        <v>0</v>
      </c>
      <c r="Q33" s="226">
        <f t="shared" si="3"/>
        <v>35000</v>
      </c>
      <c r="R33" s="127">
        <v>50000</v>
      </c>
      <c r="S33" s="157">
        <f t="shared" si="4"/>
        <v>47.823092815058537</v>
      </c>
      <c r="T33" s="157">
        <f t="shared" si="5"/>
        <v>166.77354006157182</v>
      </c>
    </row>
    <row r="34" spans="1:20" ht="27" customHeight="1" x14ac:dyDescent="0.2">
      <c r="A34" s="278"/>
      <c r="B34" s="124">
        <v>2</v>
      </c>
      <c r="C34" s="124"/>
      <c r="D34" s="283" t="s">
        <v>275</v>
      </c>
      <c r="E34" s="283"/>
      <c r="F34" s="126">
        <v>22</v>
      </c>
      <c r="G34" s="226">
        <f>G35+G36+G37+G38+G39</f>
        <v>1998</v>
      </c>
      <c r="H34" s="226">
        <f>H35+H36+H37+H38+H39</f>
        <v>56529</v>
      </c>
      <c r="I34" s="226">
        <f>I35+I36+I37+I38+I39</f>
        <v>10000</v>
      </c>
      <c r="J34" s="226">
        <f>J35+J36+J37+J38+J39</f>
        <v>56529</v>
      </c>
      <c r="K34" s="226">
        <f t="shared" si="0"/>
        <v>80500</v>
      </c>
      <c r="L34" s="226">
        <f t="shared" si="1"/>
        <v>81000</v>
      </c>
      <c r="M34" s="226">
        <f t="shared" si="2"/>
        <v>81500</v>
      </c>
      <c r="N34" s="226">
        <f>N35+N36+N37+N38+N39</f>
        <v>80500</v>
      </c>
      <c r="O34" s="226">
        <f>O35+O36+O37+O38+O39</f>
        <v>500</v>
      </c>
      <c r="P34" s="226">
        <f>P35+P36+P37+P38+P39</f>
        <v>500</v>
      </c>
      <c r="Q34" s="226">
        <f t="shared" si="3"/>
        <v>500</v>
      </c>
      <c r="R34" s="226">
        <f>R35+R36+R37+R38+R39</f>
        <v>82000</v>
      </c>
      <c r="S34" s="157">
        <f t="shared" si="4"/>
        <v>145.05828866599444</v>
      </c>
      <c r="T34" s="157">
        <f t="shared" si="5"/>
        <v>2829.2792792792793</v>
      </c>
    </row>
    <row r="35" spans="1:20" ht="13.5" customHeight="1" x14ac:dyDescent="0.2">
      <c r="A35" s="278"/>
      <c r="B35" s="278"/>
      <c r="C35" s="124" t="s">
        <v>27</v>
      </c>
      <c r="D35" s="284" t="s">
        <v>34</v>
      </c>
      <c r="E35" s="284"/>
      <c r="F35" s="126">
        <v>23</v>
      </c>
      <c r="G35" s="127">
        <v>0</v>
      </c>
      <c r="H35" s="127">
        <v>54633</v>
      </c>
      <c r="I35" s="127">
        <v>0</v>
      </c>
      <c r="J35" s="127">
        <v>54633</v>
      </c>
      <c r="K35" s="226">
        <f t="shared" si="0"/>
        <v>80000</v>
      </c>
      <c r="L35" s="226">
        <f t="shared" si="1"/>
        <v>80000</v>
      </c>
      <c r="M35" s="226">
        <f t="shared" si="2"/>
        <v>80000</v>
      </c>
      <c r="N35" s="127">
        <v>80000</v>
      </c>
      <c r="O35" s="127">
        <v>0</v>
      </c>
      <c r="P35" s="127">
        <v>0</v>
      </c>
      <c r="Q35" s="226">
        <f t="shared" si="3"/>
        <v>0</v>
      </c>
      <c r="R35" s="127">
        <v>80000</v>
      </c>
      <c r="S35" s="157">
        <f t="shared" si="4"/>
        <v>146.43164387824208</v>
      </c>
      <c r="T35" s="157">
        <f t="shared" si="5"/>
        <v>0</v>
      </c>
    </row>
    <row r="36" spans="1:20" ht="17.25" customHeight="1" x14ac:dyDescent="0.2">
      <c r="A36" s="278"/>
      <c r="B36" s="278"/>
      <c r="C36" s="124" t="s">
        <v>28</v>
      </c>
      <c r="D36" s="284" t="s">
        <v>71</v>
      </c>
      <c r="E36" s="284"/>
      <c r="F36" s="126">
        <v>24</v>
      </c>
      <c r="G36" s="127">
        <v>0</v>
      </c>
      <c r="H36" s="127">
        <v>0</v>
      </c>
      <c r="I36" s="127">
        <v>0</v>
      </c>
      <c r="J36" s="127">
        <v>0</v>
      </c>
      <c r="K36" s="226">
        <f t="shared" si="0"/>
        <v>0</v>
      </c>
      <c r="L36" s="226">
        <f t="shared" si="1"/>
        <v>0</v>
      </c>
      <c r="M36" s="226">
        <f t="shared" si="2"/>
        <v>0</v>
      </c>
      <c r="N36" s="127">
        <v>0</v>
      </c>
      <c r="O36" s="127">
        <v>0</v>
      </c>
      <c r="P36" s="127">
        <v>0</v>
      </c>
      <c r="Q36" s="226">
        <f t="shared" si="3"/>
        <v>0</v>
      </c>
      <c r="R36" s="127">
        <v>0</v>
      </c>
      <c r="S36" s="157">
        <f t="shared" si="4"/>
        <v>0</v>
      </c>
      <c r="T36" s="157">
        <f t="shared" si="5"/>
        <v>0</v>
      </c>
    </row>
    <row r="37" spans="1:20" ht="15.75" customHeight="1" x14ac:dyDescent="0.2">
      <c r="A37" s="278"/>
      <c r="B37" s="278"/>
      <c r="C37" s="124" t="s">
        <v>30</v>
      </c>
      <c r="D37" s="284" t="s">
        <v>72</v>
      </c>
      <c r="E37" s="284"/>
      <c r="F37" s="126">
        <v>25</v>
      </c>
      <c r="G37" s="127">
        <v>0</v>
      </c>
      <c r="H37" s="127">
        <v>0</v>
      </c>
      <c r="I37" s="127">
        <v>1000</v>
      </c>
      <c r="J37" s="127">
        <v>0</v>
      </c>
      <c r="K37" s="226">
        <f t="shared" si="0"/>
        <v>0</v>
      </c>
      <c r="L37" s="226">
        <f t="shared" si="1"/>
        <v>0</v>
      </c>
      <c r="M37" s="226">
        <f t="shared" si="2"/>
        <v>0</v>
      </c>
      <c r="N37" s="127">
        <v>0</v>
      </c>
      <c r="O37" s="127">
        <v>0</v>
      </c>
      <c r="P37" s="127">
        <v>0</v>
      </c>
      <c r="Q37" s="226">
        <f t="shared" si="3"/>
        <v>0</v>
      </c>
      <c r="R37" s="127">
        <v>0</v>
      </c>
      <c r="S37" s="157">
        <f t="shared" si="4"/>
        <v>0</v>
      </c>
      <c r="T37" s="157">
        <f t="shared" si="5"/>
        <v>0</v>
      </c>
    </row>
    <row r="38" spans="1:20" ht="12" customHeight="1" x14ac:dyDescent="0.2">
      <c r="A38" s="278"/>
      <c r="B38" s="278"/>
      <c r="C38" s="124" t="s">
        <v>32</v>
      </c>
      <c r="D38" s="284" t="s">
        <v>35</v>
      </c>
      <c r="E38" s="284"/>
      <c r="F38" s="126">
        <v>26</v>
      </c>
      <c r="G38" s="127">
        <v>1998</v>
      </c>
      <c r="H38" s="127">
        <v>1896</v>
      </c>
      <c r="I38" s="127">
        <v>9000</v>
      </c>
      <c r="J38" s="127">
        <v>1896</v>
      </c>
      <c r="K38" s="226">
        <f t="shared" si="0"/>
        <v>500</v>
      </c>
      <c r="L38" s="226">
        <f t="shared" si="1"/>
        <v>1000</v>
      </c>
      <c r="M38" s="226">
        <f t="shared" si="2"/>
        <v>1500</v>
      </c>
      <c r="N38" s="127">
        <v>500</v>
      </c>
      <c r="O38" s="127">
        <v>500</v>
      </c>
      <c r="P38" s="127">
        <v>500</v>
      </c>
      <c r="Q38" s="226">
        <f t="shared" si="3"/>
        <v>500</v>
      </c>
      <c r="R38" s="127">
        <v>2000</v>
      </c>
      <c r="S38" s="157">
        <f t="shared" si="4"/>
        <v>105.48523206751055</v>
      </c>
      <c r="T38" s="157">
        <f t="shared" si="5"/>
        <v>94.894894894894904</v>
      </c>
    </row>
    <row r="39" spans="1:20" ht="15" customHeight="1" x14ac:dyDescent="0.2">
      <c r="A39" s="278"/>
      <c r="B39" s="278"/>
      <c r="C39" s="124" t="s">
        <v>33</v>
      </c>
      <c r="D39" s="284" t="s">
        <v>36</v>
      </c>
      <c r="E39" s="284"/>
      <c r="F39" s="126">
        <v>27</v>
      </c>
      <c r="G39" s="127">
        <v>0</v>
      </c>
      <c r="H39" s="127">
        <v>0</v>
      </c>
      <c r="I39" s="127">
        <v>0</v>
      </c>
      <c r="J39" s="127">
        <v>0</v>
      </c>
      <c r="K39" s="226">
        <f t="shared" si="0"/>
        <v>0</v>
      </c>
      <c r="L39" s="226">
        <f t="shared" si="1"/>
        <v>0</v>
      </c>
      <c r="M39" s="226">
        <f t="shared" si="2"/>
        <v>0</v>
      </c>
      <c r="N39" s="127">
        <v>0</v>
      </c>
      <c r="O39" s="127">
        <v>0</v>
      </c>
      <c r="P39" s="127">
        <v>0</v>
      </c>
      <c r="Q39" s="226">
        <f t="shared" si="3"/>
        <v>0</v>
      </c>
      <c r="R39" s="127">
        <v>0</v>
      </c>
      <c r="S39" s="157">
        <f t="shared" si="4"/>
        <v>0</v>
      </c>
      <c r="T39" s="157">
        <f t="shared" si="5"/>
        <v>0</v>
      </c>
    </row>
    <row r="40" spans="1:20" ht="15" customHeight="1" x14ac:dyDescent="0.2">
      <c r="A40" s="278"/>
      <c r="B40" s="124">
        <v>3</v>
      </c>
      <c r="C40" s="124"/>
      <c r="D40" s="280" t="s">
        <v>7</v>
      </c>
      <c r="E40" s="282"/>
      <c r="F40" s="126">
        <v>28</v>
      </c>
      <c r="G40" s="127">
        <v>0</v>
      </c>
      <c r="H40" s="127">
        <v>0</v>
      </c>
      <c r="I40" s="127">
        <v>0</v>
      </c>
      <c r="J40" s="127">
        <v>0</v>
      </c>
      <c r="K40" s="226">
        <f t="shared" si="0"/>
        <v>0</v>
      </c>
      <c r="L40" s="226">
        <f t="shared" si="1"/>
        <v>0</v>
      </c>
      <c r="M40" s="226">
        <f t="shared" si="2"/>
        <v>0</v>
      </c>
      <c r="N40" s="127">
        <v>0</v>
      </c>
      <c r="O40" s="127">
        <v>0</v>
      </c>
      <c r="P40" s="127">
        <v>0</v>
      </c>
      <c r="Q40" s="226">
        <f t="shared" si="3"/>
        <v>0</v>
      </c>
      <c r="R40" s="127">
        <v>0</v>
      </c>
      <c r="S40" s="157">
        <f t="shared" si="4"/>
        <v>0</v>
      </c>
      <c r="T40" s="157">
        <f t="shared" si="5"/>
        <v>0</v>
      </c>
    </row>
    <row r="41" spans="1:20" ht="18" customHeight="1" x14ac:dyDescent="0.2">
      <c r="A41" s="124" t="s">
        <v>16</v>
      </c>
      <c r="B41" s="280" t="s">
        <v>327</v>
      </c>
      <c r="C41" s="281"/>
      <c r="D41" s="281"/>
      <c r="E41" s="282"/>
      <c r="F41" s="126">
        <v>29</v>
      </c>
      <c r="G41" s="226">
        <f>G42+G150+G158</f>
        <v>22750004</v>
      </c>
      <c r="H41" s="226">
        <f>H42+H150+H158</f>
        <v>20408981</v>
      </c>
      <c r="I41" s="226">
        <f>I42+I150+I158</f>
        <v>22577584.800000001</v>
      </c>
      <c r="J41" s="226">
        <f>J42+J150+J158</f>
        <v>20408981</v>
      </c>
      <c r="K41" s="226">
        <f t="shared" si="0"/>
        <v>3348362.0959999999</v>
      </c>
      <c r="L41" s="226">
        <f t="shared" si="1"/>
        <v>10611625.960000001</v>
      </c>
      <c r="M41" s="226">
        <f t="shared" si="2"/>
        <v>17266889.824000001</v>
      </c>
      <c r="N41" s="226">
        <f>N42+N150+N158</f>
        <v>3348362.0959999999</v>
      </c>
      <c r="O41" s="226">
        <f>O42+O150+O158</f>
        <v>7263263.8640000001</v>
      </c>
      <c r="P41" s="226">
        <f>P42+P150+P158</f>
        <v>6655263.8640000001</v>
      </c>
      <c r="Q41" s="226">
        <f t="shared" si="3"/>
        <v>4501421.8847999983</v>
      </c>
      <c r="R41" s="226">
        <f>R42+R150+R158</f>
        <v>21768311.708799999</v>
      </c>
      <c r="S41" s="157">
        <f t="shared" si="4"/>
        <v>106.66045359540487</v>
      </c>
      <c r="T41" s="157">
        <f t="shared" si="5"/>
        <v>89.709790820256558</v>
      </c>
    </row>
    <row r="42" spans="1:20" ht="25.5" customHeight="1" x14ac:dyDescent="0.2">
      <c r="A42" s="278"/>
      <c r="B42" s="124">
        <v>1</v>
      </c>
      <c r="C42" s="283" t="s">
        <v>315</v>
      </c>
      <c r="D42" s="283"/>
      <c r="E42" s="283"/>
      <c r="F42" s="126">
        <v>30</v>
      </c>
      <c r="G42" s="226">
        <f>G43+G92+G99+G133</f>
        <v>22494670</v>
      </c>
      <c r="H42" s="226">
        <f>H43+H92+H99+H133</f>
        <v>20232756</v>
      </c>
      <c r="I42" s="226">
        <f>I43+I92+I99+I133</f>
        <v>22315584.800000001</v>
      </c>
      <c r="J42" s="226">
        <f>J43+J92+J99+J133</f>
        <v>20232756</v>
      </c>
      <c r="K42" s="226">
        <f t="shared" si="0"/>
        <v>3303362.0959999999</v>
      </c>
      <c r="L42" s="226">
        <f t="shared" si="1"/>
        <v>10511625.960000001</v>
      </c>
      <c r="M42" s="226">
        <f t="shared" si="2"/>
        <v>17111889.824000001</v>
      </c>
      <c r="N42" s="226">
        <f>N43+N92+N99+N133</f>
        <v>3303362.0959999999</v>
      </c>
      <c r="O42" s="226">
        <f>O43+O92+O99+O133</f>
        <v>7208263.8640000001</v>
      </c>
      <c r="P42" s="226">
        <f>P43+P92+P99+P133</f>
        <v>6600263.8640000001</v>
      </c>
      <c r="Q42" s="226">
        <f t="shared" si="3"/>
        <v>4476421.8847999983</v>
      </c>
      <c r="R42" s="226">
        <f>R43+R92+R99+R133</f>
        <v>21588311.708799999</v>
      </c>
      <c r="S42" s="157">
        <f t="shared" si="4"/>
        <v>106.69980752399721</v>
      </c>
      <c r="T42" s="157">
        <f t="shared" si="5"/>
        <v>89.944666892201582</v>
      </c>
    </row>
    <row r="43" spans="1:20" ht="26.25" customHeight="1" x14ac:dyDescent="0.2">
      <c r="A43" s="278"/>
      <c r="B43" s="307"/>
      <c r="C43" s="283" t="s">
        <v>276</v>
      </c>
      <c r="D43" s="283"/>
      <c r="E43" s="283"/>
      <c r="F43" s="126">
        <v>31</v>
      </c>
      <c r="G43" s="226">
        <f>G44+G53+G59</f>
        <v>17054948</v>
      </c>
      <c r="H43" s="226">
        <f>H44+H53+H59</f>
        <v>15344180</v>
      </c>
      <c r="I43" s="226">
        <f>I44+I53+I59</f>
        <v>17076000</v>
      </c>
      <c r="J43" s="226">
        <f>J44+J53+J59</f>
        <v>15344180</v>
      </c>
      <c r="K43" s="226">
        <f t="shared" si="0"/>
        <v>2175500</v>
      </c>
      <c r="L43" s="226">
        <f t="shared" si="1"/>
        <v>7998000</v>
      </c>
      <c r="M43" s="226">
        <f t="shared" si="2"/>
        <v>13172500</v>
      </c>
      <c r="N43" s="226">
        <f>N44+N53+N59</f>
        <v>2175500</v>
      </c>
      <c r="O43" s="226">
        <f>O44+O53+O59</f>
        <v>5822500</v>
      </c>
      <c r="P43" s="226">
        <f>P44+P53+P59</f>
        <v>5174500</v>
      </c>
      <c r="Q43" s="226">
        <f t="shared" si="3"/>
        <v>3169500</v>
      </c>
      <c r="R43" s="226">
        <f>R44+R53+R59</f>
        <v>16342000</v>
      </c>
      <c r="S43" s="157">
        <f t="shared" si="4"/>
        <v>106.50292162891728</v>
      </c>
      <c r="T43" s="157">
        <f t="shared" si="5"/>
        <v>89.969081113586512</v>
      </c>
    </row>
    <row r="44" spans="1:20" ht="28.5" customHeight="1" x14ac:dyDescent="0.2">
      <c r="A44" s="278"/>
      <c r="B44" s="308"/>
      <c r="C44" s="124" t="s">
        <v>73</v>
      </c>
      <c r="D44" s="305" t="s">
        <v>277</v>
      </c>
      <c r="E44" s="306"/>
      <c r="F44" s="126">
        <v>32</v>
      </c>
      <c r="G44" s="226">
        <f>G45+G46+G50+G51+G52</f>
        <v>12177575</v>
      </c>
      <c r="H44" s="226">
        <f>H45+H46+H50+H51+H52</f>
        <v>9154056</v>
      </c>
      <c r="I44" s="226">
        <f>I45+I46+I50+I51+I52</f>
        <v>13090000</v>
      </c>
      <c r="J44" s="226">
        <f>J45+J46+J50+J51+J52</f>
        <v>9154056</v>
      </c>
      <c r="K44" s="226">
        <f t="shared" si="0"/>
        <v>1139000</v>
      </c>
      <c r="L44" s="226">
        <f t="shared" si="1"/>
        <v>5589000</v>
      </c>
      <c r="M44" s="226">
        <f t="shared" si="2"/>
        <v>9478000</v>
      </c>
      <c r="N44" s="226">
        <f>N45+N46+N50+N51+N52</f>
        <v>1139000</v>
      </c>
      <c r="O44" s="226">
        <f>O45+O46+O50+O51+O52</f>
        <v>4450000</v>
      </c>
      <c r="P44" s="226">
        <f>P45+P46+P50+P51+P52</f>
        <v>3889000</v>
      </c>
      <c r="Q44" s="226">
        <f t="shared" si="3"/>
        <v>1882000</v>
      </c>
      <c r="R44" s="226">
        <f>R45+R46+R50+R51+R52</f>
        <v>11360000</v>
      </c>
      <c r="S44" s="157">
        <f t="shared" si="4"/>
        <v>124.09799546780138</v>
      </c>
      <c r="T44" s="157">
        <f t="shared" si="5"/>
        <v>75.171419597087279</v>
      </c>
    </row>
    <row r="45" spans="1:20" ht="16.5" customHeight="1" x14ac:dyDescent="0.2">
      <c r="A45" s="278"/>
      <c r="B45" s="308"/>
      <c r="C45" s="124" t="s">
        <v>27</v>
      </c>
      <c r="D45" s="305" t="s">
        <v>74</v>
      </c>
      <c r="E45" s="306"/>
      <c r="F45" s="126">
        <v>33</v>
      </c>
      <c r="G45" s="127">
        <v>168802</v>
      </c>
      <c r="H45" s="127">
        <v>74180</v>
      </c>
      <c r="I45" s="127">
        <v>100000</v>
      </c>
      <c r="J45" s="127">
        <v>74180</v>
      </c>
      <c r="K45" s="226">
        <f t="shared" si="0"/>
        <v>15000</v>
      </c>
      <c r="L45" s="226">
        <f t="shared" si="1"/>
        <v>45000</v>
      </c>
      <c r="M45" s="226">
        <f t="shared" si="2"/>
        <v>85000</v>
      </c>
      <c r="N45" s="127">
        <v>15000</v>
      </c>
      <c r="O45" s="127">
        <v>30000</v>
      </c>
      <c r="P45" s="127">
        <v>40000</v>
      </c>
      <c r="Q45" s="226">
        <f t="shared" si="3"/>
        <v>35000</v>
      </c>
      <c r="R45" s="127">
        <v>120000</v>
      </c>
      <c r="S45" s="157">
        <f t="shared" si="4"/>
        <v>161.76867080075493</v>
      </c>
      <c r="T45" s="157">
        <f t="shared" si="5"/>
        <v>43.944976955249345</v>
      </c>
    </row>
    <row r="46" spans="1:20" ht="16.5" customHeight="1" x14ac:dyDescent="0.2">
      <c r="A46" s="278"/>
      <c r="B46" s="308"/>
      <c r="C46" s="124" t="s">
        <v>28</v>
      </c>
      <c r="D46" s="305" t="s">
        <v>233</v>
      </c>
      <c r="E46" s="306"/>
      <c r="F46" s="126">
        <v>34</v>
      </c>
      <c r="G46" s="226">
        <f>G47+G48+G49</f>
        <v>11394971</v>
      </c>
      <c r="H46" s="226">
        <f>H47+H48+H49</f>
        <v>8619234</v>
      </c>
      <c r="I46" s="226">
        <f>I47+I48+I49</f>
        <v>12350000</v>
      </c>
      <c r="J46" s="226">
        <f>J47+J48+J49</f>
        <v>8619234</v>
      </c>
      <c r="K46" s="226">
        <f t="shared" si="0"/>
        <v>1000000</v>
      </c>
      <c r="L46" s="226">
        <f t="shared" si="1"/>
        <v>5200000</v>
      </c>
      <c r="M46" s="226">
        <f t="shared" si="2"/>
        <v>8850000</v>
      </c>
      <c r="N46" s="226">
        <f>N47+N48+N49</f>
        <v>1000000</v>
      </c>
      <c r="O46" s="226">
        <f>O47+O48+O49</f>
        <v>4200000</v>
      </c>
      <c r="P46" s="226">
        <f>P47+P48+P49</f>
        <v>3650000</v>
      </c>
      <c r="Q46" s="226">
        <f t="shared" si="3"/>
        <v>1750000</v>
      </c>
      <c r="R46" s="226">
        <f>R47+R48+R49</f>
        <v>10600000</v>
      </c>
      <c r="S46" s="157">
        <f t="shared" si="4"/>
        <v>122.98076604023049</v>
      </c>
      <c r="T46" s="157">
        <f t="shared" si="5"/>
        <v>75.6406839473308</v>
      </c>
    </row>
    <row r="47" spans="1:20" ht="15.75" customHeight="1" x14ac:dyDescent="0.2">
      <c r="A47" s="278"/>
      <c r="B47" s="308"/>
      <c r="C47" s="124"/>
      <c r="D47" s="125" t="s">
        <v>75</v>
      </c>
      <c r="E47" s="125" t="s">
        <v>76</v>
      </c>
      <c r="F47" s="126">
        <v>35</v>
      </c>
      <c r="G47" s="127">
        <v>807642</v>
      </c>
      <c r="H47" s="127">
        <v>731450</v>
      </c>
      <c r="I47" s="127">
        <v>650000</v>
      </c>
      <c r="J47" s="127">
        <v>731450</v>
      </c>
      <c r="K47" s="226">
        <f t="shared" si="0"/>
        <v>200000</v>
      </c>
      <c r="L47" s="226">
        <f t="shared" si="1"/>
        <v>400000</v>
      </c>
      <c r="M47" s="226">
        <f t="shared" si="2"/>
        <v>550000</v>
      </c>
      <c r="N47" s="127">
        <v>200000</v>
      </c>
      <c r="O47" s="127">
        <v>200000</v>
      </c>
      <c r="P47" s="127">
        <v>150000</v>
      </c>
      <c r="Q47" s="226">
        <f t="shared" si="3"/>
        <v>150000</v>
      </c>
      <c r="R47" s="127">
        <v>700000</v>
      </c>
      <c r="S47" s="157">
        <f t="shared" si="4"/>
        <v>95.700321279650012</v>
      </c>
      <c r="T47" s="157">
        <f t="shared" si="5"/>
        <v>90.566117165773946</v>
      </c>
    </row>
    <row r="48" spans="1:20" ht="14.25" customHeight="1" x14ac:dyDescent="0.2">
      <c r="A48" s="278"/>
      <c r="B48" s="308"/>
      <c r="C48" s="124"/>
      <c r="D48" s="125" t="s">
        <v>77</v>
      </c>
      <c r="E48" s="125" t="s">
        <v>78</v>
      </c>
      <c r="F48" s="126">
        <v>36</v>
      </c>
      <c r="G48" s="127">
        <v>2649729</v>
      </c>
      <c r="H48" s="127">
        <v>2575093</v>
      </c>
      <c r="I48" s="127">
        <v>2700000</v>
      </c>
      <c r="J48" s="127">
        <v>2575093</v>
      </c>
      <c r="K48" s="226">
        <f t="shared" si="0"/>
        <v>200000</v>
      </c>
      <c r="L48" s="226">
        <f t="shared" si="1"/>
        <v>1200000</v>
      </c>
      <c r="M48" s="226">
        <f t="shared" si="2"/>
        <v>2200000</v>
      </c>
      <c r="N48" s="127">
        <v>200000</v>
      </c>
      <c r="O48" s="127">
        <v>1000000</v>
      </c>
      <c r="P48" s="127">
        <v>1000000</v>
      </c>
      <c r="Q48" s="226">
        <f t="shared" si="3"/>
        <v>400000</v>
      </c>
      <c r="R48" s="127">
        <v>2600000</v>
      </c>
      <c r="S48" s="157">
        <f t="shared" si="4"/>
        <v>100.96722720305635</v>
      </c>
      <c r="T48" s="157">
        <f t="shared" si="5"/>
        <v>97.183259118196617</v>
      </c>
    </row>
    <row r="49" spans="1:20" ht="14.25" customHeight="1" x14ac:dyDescent="0.2">
      <c r="A49" s="278"/>
      <c r="B49" s="308"/>
      <c r="C49" s="221"/>
      <c r="D49" s="220" t="s">
        <v>356</v>
      </c>
      <c r="E49" s="220" t="s">
        <v>357</v>
      </c>
      <c r="F49" s="222"/>
      <c r="G49" s="127">
        <v>7937600</v>
      </c>
      <c r="H49" s="127">
        <v>5312691</v>
      </c>
      <c r="I49" s="127">
        <v>9000000</v>
      </c>
      <c r="J49" s="127">
        <v>5312691</v>
      </c>
      <c r="K49" s="226">
        <f t="shared" si="0"/>
        <v>600000</v>
      </c>
      <c r="L49" s="226">
        <f t="shared" si="1"/>
        <v>3600000</v>
      </c>
      <c r="M49" s="226">
        <f t="shared" si="2"/>
        <v>6100000</v>
      </c>
      <c r="N49" s="127">
        <v>600000</v>
      </c>
      <c r="O49" s="127">
        <v>3000000</v>
      </c>
      <c r="P49" s="127">
        <v>2500000</v>
      </c>
      <c r="Q49" s="226">
        <f t="shared" si="3"/>
        <v>1200000</v>
      </c>
      <c r="R49" s="127">
        <v>7300000</v>
      </c>
      <c r="S49" s="157">
        <f t="shared" si="4"/>
        <v>137.40682452640291</v>
      </c>
      <c r="T49" s="157">
        <f t="shared" si="5"/>
        <v>66.930696936101597</v>
      </c>
    </row>
    <row r="50" spans="1:20" ht="24" customHeight="1" x14ac:dyDescent="0.2">
      <c r="A50" s="278"/>
      <c r="B50" s="308"/>
      <c r="C50" s="124" t="s">
        <v>30</v>
      </c>
      <c r="D50" s="283" t="s">
        <v>144</v>
      </c>
      <c r="E50" s="283"/>
      <c r="F50" s="126">
        <v>37</v>
      </c>
      <c r="G50" s="127">
        <v>39718</v>
      </c>
      <c r="H50" s="127">
        <v>42072</v>
      </c>
      <c r="I50" s="127">
        <v>50000</v>
      </c>
      <c r="J50" s="127">
        <v>42072</v>
      </c>
      <c r="K50" s="226">
        <f t="shared" si="0"/>
        <v>10000</v>
      </c>
      <c r="L50" s="226">
        <f t="shared" si="1"/>
        <v>20000</v>
      </c>
      <c r="M50" s="226">
        <f t="shared" si="2"/>
        <v>30000</v>
      </c>
      <c r="N50" s="127">
        <v>10000</v>
      </c>
      <c r="O50" s="127">
        <v>10000</v>
      </c>
      <c r="P50" s="127">
        <v>10000</v>
      </c>
      <c r="Q50" s="226">
        <f t="shared" si="3"/>
        <v>20000</v>
      </c>
      <c r="R50" s="127">
        <v>50000</v>
      </c>
      <c r="S50" s="157">
        <f t="shared" si="4"/>
        <v>118.84388667046967</v>
      </c>
      <c r="T50" s="157">
        <f t="shared" si="5"/>
        <v>105.92678382597312</v>
      </c>
    </row>
    <row r="51" spans="1:20" ht="15" customHeight="1" x14ac:dyDescent="0.2">
      <c r="A51" s="278"/>
      <c r="B51" s="308"/>
      <c r="C51" s="124" t="s">
        <v>32</v>
      </c>
      <c r="D51" s="283" t="s">
        <v>145</v>
      </c>
      <c r="E51" s="283"/>
      <c r="F51" s="126">
        <v>38</v>
      </c>
      <c r="G51" s="127">
        <v>460387</v>
      </c>
      <c r="H51" s="127">
        <v>341139</v>
      </c>
      <c r="I51" s="127">
        <v>400000</v>
      </c>
      <c r="J51" s="127">
        <v>341139</v>
      </c>
      <c r="K51" s="226">
        <f t="shared" si="0"/>
        <v>100000</v>
      </c>
      <c r="L51" s="226">
        <f t="shared" si="1"/>
        <v>220000</v>
      </c>
      <c r="M51" s="226">
        <f t="shared" si="2"/>
        <v>340000</v>
      </c>
      <c r="N51" s="127">
        <v>100000</v>
      </c>
      <c r="O51" s="127">
        <v>120000</v>
      </c>
      <c r="P51" s="127">
        <v>120000</v>
      </c>
      <c r="Q51" s="226">
        <f t="shared" si="3"/>
        <v>60000</v>
      </c>
      <c r="R51" s="127">
        <v>400000</v>
      </c>
      <c r="S51" s="157">
        <f t="shared" si="4"/>
        <v>117.25425706237047</v>
      </c>
      <c r="T51" s="157">
        <f t="shared" si="5"/>
        <v>74.098312941069139</v>
      </c>
    </row>
    <row r="52" spans="1:20" ht="14.25" customHeight="1" x14ac:dyDescent="0.2">
      <c r="A52" s="278"/>
      <c r="B52" s="308"/>
      <c r="C52" s="124" t="s">
        <v>33</v>
      </c>
      <c r="D52" s="283" t="s">
        <v>38</v>
      </c>
      <c r="E52" s="283"/>
      <c r="F52" s="126">
        <v>39</v>
      </c>
      <c r="G52" s="127">
        <v>113697</v>
      </c>
      <c r="H52" s="127">
        <v>77431</v>
      </c>
      <c r="I52" s="127">
        <v>190000</v>
      </c>
      <c r="J52" s="127">
        <v>77431</v>
      </c>
      <c r="K52" s="226">
        <f t="shared" si="0"/>
        <v>14000</v>
      </c>
      <c r="L52" s="226">
        <f t="shared" si="1"/>
        <v>104000</v>
      </c>
      <c r="M52" s="226">
        <f t="shared" si="2"/>
        <v>173000</v>
      </c>
      <c r="N52" s="127">
        <v>14000</v>
      </c>
      <c r="O52" s="127">
        <v>90000</v>
      </c>
      <c r="P52" s="127">
        <v>69000</v>
      </c>
      <c r="Q52" s="226">
        <f t="shared" si="3"/>
        <v>17000</v>
      </c>
      <c r="R52" s="127">
        <v>190000</v>
      </c>
      <c r="S52" s="157">
        <f t="shared" si="4"/>
        <v>245.37975746148183</v>
      </c>
      <c r="T52" s="157">
        <f t="shared" si="5"/>
        <v>68.102940271071361</v>
      </c>
    </row>
    <row r="53" spans="1:20" ht="30.75" customHeight="1" x14ac:dyDescent="0.2">
      <c r="A53" s="278"/>
      <c r="B53" s="308"/>
      <c r="C53" s="124" t="s">
        <v>79</v>
      </c>
      <c r="D53" s="280" t="s">
        <v>278</v>
      </c>
      <c r="E53" s="282"/>
      <c r="F53" s="126">
        <v>40</v>
      </c>
      <c r="G53" s="226">
        <f>G54+G55+G58</f>
        <v>320103</v>
      </c>
      <c r="H53" s="226">
        <f>H54+H55+H58</f>
        <v>330482</v>
      </c>
      <c r="I53" s="226">
        <f>I54+I55+I58</f>
        <v>474000</v>
      </c>
      <c r="J53" s="226">
        <f>J54+J55+J58</f>
        <v>330482</v>
      </c>
      <c r="K53" s="226">
        <f t="shared" si="0"/>
        <v>130000</v>
      </c>
      <c r="L53" s="226">
        <f t="shared" si="1"/>
        <v>235000</v>
      </c>
      <c r="M53" s="226">
        <f t="shared" si="2"/>
        <v>330000</v>
      </c>
      <c r="N53" s="226">
        <f>N54+N55+N58</f>
        <v>130000</v>
      </c>
      <c r="O53" s="226">
        <f>O54+O55+O58</f>
        <v>105000</v>
      </c>
      <c r="P53" s="226">
        <f>P54+P55+P58</f>
        <v>95000</v>
      </c>
      <c r="Q53" s="226">
        <f t="shared" si="3"/>
        <v>45000</v>
      </c>
      <c r="R53" s="226">
        <f>R54+R55+R58</f>
        <v>375000</v>
      </c>
      <c r="S53" s="157">
        <f t="shared" si="4"/>
        <v>113.47062774977155</v>
      </c>
      <c r="T53" s="157">
        <f t="shared" si="5"/>
        <v>103.24239385447808</v>
      </c>
    </row>
    <row r="54" spans="1:20" x14ac:dyDescent="0.2">
      <c r="A54" s="278"/>
      <c r="B54" s="308"/>
      <c r="C54" s="124" t="s">
        <v>27</v>
      </c>
      <c r="D54" s="284" t="s">
        <v>80</v>
      </c>
      <c r="E54" s="284"/>
      <c r="F54" s="126">
        <v>41</v>
      </c>
      <c r="G54" s="127">
        <v>72564</v>
      </c>
      <c r="H54" s="127">
        <v>114685</v>
      </c>
      <c r="I54" s="127">
        <v>200000</v>
      </c>
      <c r="J54" s="127">
        <v>114685</v>
      </c>
      <c r="K54" s="226">
        <f t="shared" si="0"/>
        <v>35000</v>
      </c>
      <c r="L54" s="226">
        <f t="shared" si="1"/>
        <v>70000</v>
      </c>
      <c r="M54" s="226">
        <f t="shared" si="2"/>
        <v>105000</v>
      </c>
      <c r="N54" s="127">
        <v>35000</v>
      </c>
      <c r="O54" s="127">
        <v>35000</v>
      </c>
      <c r="P54" s="127">
        <v>35000</v>
      </c>
      <c r="Q54" s="226">
        <f t="shared" si="3"/>
        <v>25000</v>
      </c>
      <c r="R54" s="127">
        <v>130000</v>
      </c>
      <c r="S54" s="157">
        <f t="shared" si="4"/>
        <v>113.35396956881894</v>
      </c>
      <c r="T54" s="157">
        <f t="shared" si="5"/>
        <v>158.04668981864285</v>
      </c>
    </row>
    <row r="55" spans="1:20" ht="18.75" customHeight="1" x14ac:dyDescent="0.2">
      <c r="A55" s="278"/>
      <c r="B55" s="308"/>
      <c r="C55" s="124" t="s">
        <v>81</v>
      </c>
      <c r="D55" s="280" t="s">
        <v>279</v>
      </c>
      <c r="E55" s="282"/>
      <c r="F55" s="126">
        <v>42</v>
      </c>
      <c r="G55" s="226">
        <f>G56+G57</f>
        <v>20000</v>
      </c>
      <c r="H55" s="226">
        <f>H56+H57</f>
        <v>25800</v>
      </c>
      <c r="I55" s="226">
        <f>I56+I57</f>
        <v>24000</v>
      </c>
      <c r="J55" s="226">
        <f>J56+J57</f>
        <v>25800</v>
      </c>
      <c r="K55" s="226">
        <f t="shared" si="0"/>
        <v>25000</v>
      </c>
      <c r="L55" s="226">
        <f t="shared" si="1"/>
        <v>25000</v>
      </c>
      <c r="M55" s="226">
        <f t="shared" si="2"/>
        <v>25000</v>
      </c>
      <c r="N55" s="226">
        <f>N56+N57</f>
        <v>25000</v>
      </c>
      <c r="O55" s="226">
        <f>O56+O57</f>
        <v>0</v>
      </c>
      <c r="P55" s="226">
        <f>P56+P57</f>
        <v>0</v>
      </c>
      <c r="Q55" s="226">
        <f t="shared" si="3"/>
        <v>0</v>
      </c>
      <c r="R55" s="226">
        <f>R56+R57</f>
        <v>25000</v>
      </c>
      <c r="S55" s="157">
        <f t="shared" si="4"/>
        <v>96.899224806201545</v>
      </c>
      <c r="T55" s="157">
        <f t="shared" si="5"/>
        <v>129</v>
      </c>
    </row>
    <row r="56" spans="1:20" ht="25.5" customHeight="1" x14ac:dyDescent="0.2">
      <c r="A56" s="278"/>
      <c r="B56" s="308"/>
      <c r="C56" s="124"/>
      <c r="D56" s="128" t="s">
        <v>75</v>
      </c>
      <c r="E56" s="128" t="s">
        <v>82</v>
      </c>
      <c r="F56" s="126">
        <v>43</v>
      </c>
      <c r="G56" s="127">
        <v>0</v>
      </c>
      <c r="H56" s="127">
        <v>0</v>
      </c>
      <c r="I56" s="127">
        <v>0</v>
      </c>
      <c r="J56" s="127">
        <v>0</v>
      </c>
      <c r="K56" s="226">
        <f t="shared" si="0"/>
        <v>0</v>
      </c>
      <c r="L56" s="226">
        <f t="shared" si="1"/>
        <v>0</v>
      </c>
      <c r="M56" s="226">
        <f t="shared" si="2"/>
        <v>0</v>
      </c>
      <c r="N56" s="127">
        <v>0</v>
      </c>
      <c r="O56" s="127">
        <v>0</v>
      </c>
      <c r="P56" s="127">
        <v>0</v>
      </c>
      <c r="Q56" s="226">
        <f t="shared" si="3"/>
        <v>0</v>
      </c>
      <c r="R56" s="127">
        <v>0</v>
      </c>
      <c r="S56" s="157">
        <f t="shared" si="4"/>
        <v>0</v>
      </c>
      <c r="T56" s="157">
        <f t="shared" si="5"/>
        <v>0</v>
      </c>
    </row>
    <row r="57" spans="1:20" ht="14.25" customHeight="1" x14ac:dyDescent="0.2">
      <c r="A57" s="278"/>
      <c r="B57" s="308"/>
      <c r="C57" s="124"/>
      <c r="D57" s="128" t="s">
        <v>77</v>
      </c>
      <c r="E57" s="128" t="s">
        <v>83</v>
      </c>
      <c r="F57" s="126">
        <v>44</v>
      </c>
      <c r="G57" s="127">
        <v>20000</v>
      </c>
      <c r="H57" s="127">
        <v>25800</v>
      </c>
      <c r="I57" s="127">
        <v>24000</v>
      </c>
      <c r="J57" s="127">
        <v>25800</v>
      </c>
      <c r="K57" s="226">
        <f t="shared" si="0"/>
        <v>25000</v>
      </c>
      <c r="L57" s="226">
        <f t="shared" si="1"/>
        <v>25000</v>
      </c>
      <c r="M57" s="226">
        <f t="shared" si="2"/>
        <v>25000</v>
      </c>
      <c r="N57" s="127">
        <v>25000</v>
      </c>
      <c r="O57" s="127">
        <v>0</v>
      </c>
      <c r="P57" s="127">
        <v>0</v>
      </c>
      <c r="Q57" s="226">
        <f t="shared" si="3"/>
        <v>0</v>
      </c>
      <c r="R57" s="127">
        <v>25000</v>
      </c>
      <c r="S57" s="157">
        <f t="shared" si="4"/>
        <v>96.899224806201545</v>
      </c>
      <c r="T57" s="157">
        <f t="shared" si="5"/>
        <v>129</v>
      </c>
    </row>
    <row r="58" spans="1:20" ht="15" customHeight="1" x14ac:dyDescent="0.2">
      <c r="A58" s="278"/>
      <c r="B58" s="308"/>
      <c r="C58" s="124" t="s">
        <v>30</v>
      </c>
      <c r="D58" s="284" t="s">
        <v>84</v>
      </c>
      <c r="E58" s="284"/>
      <c r="F58" s="126">
        <v>45</v>
      </c>
      <c r="G58" s="127">
        <v>227539</v>
      </c>
      <c r="H58" s="127">
        <v>189997</v>
      </c>
      <c r="I58" s="127">
        <v>250000</v>
      </c>
      <c r="J58" s="127">
        <v>189997</v>
      </c>
      <c r="K58" s="226">
        <f t="shared" si="0"/>
        <v>70000</v>
      </c>
      <c r="L58" s="226">
        <f t="shared" si="1"/>
        <v>140000</v>
      </c>
      <c r="M58" s="226">
        <f t="shared" si="2"/>
        <v>200000</v>
      </c>
      <c r="N58" s="127">
        <v>70000</v>
      </c>
      <c r="O58" s="127">
        <v>70000</v>
      </c>
      <c r="P58" s="127">
        <v>60000</v>
      </c>
      <c r="Q58" s="226">
        <f t="shared" si="3"/>
        <v>20000</v>
      </c>
      <c r="R58" s="127">
        <v>220000</v>
      </c>
      <c r="S58" s="157">
        <f t="shared" si="4"/>
        <v>115.79130196792582</v>
      </c>
      <c r="T58" s="157">
        <f t="shared" si="5"/>
        <v>83.500850403667059</v>
      </c>
    </row>
    <row r="59" spans="1:20" ht="42" customHeight="1" x14ac:dyDescent="0.2">
      <c r="A59" s="278"/>
      <c r="B59" s="308"/>
      <c r="C59" s="124" t="s">
        <v>146</v>
      </c>
      <c r="D59" s="284" t="s">
        <v>289</v>
      </c>
      <c r="E59" s="284"/>
      <c r="F59" s="126">
        <v>46</v>
      </c>
      <c r="G59" s="226">
        <f>G60+G61+G63+G70+G75+G76+G80+G81+G82+G91</f>
        <v>4557270</v>
      </c>
      <c r="H59" s="226">
        <f>H60+H61+H63+H70+H75+H76+H80+H81+H82+H91</f>
        <v>5859642</v>
      </c>
      <c r="I59" s="226">
        <f>I60+I61+I63+I70+I75+I76+I80+I81+I82+I91</f>
        <v>3512000</v>
      </c>
      <c r="J59" s="226">
        <f>J60+J61+J63+J70+J75+J76+J80+J81+J82+J91</f>
        <v>5859642</v>
      </c>
      <c r="K59" s="226">
        <f t="shared" si="0"/>
        <v>906500</v>
      </c>
      <c r="L59" s="226">
        <f t="shared" si="1"/>
        <v>2174000</v>
      </c>
      <c r="M59" s="226">
        <f t="shared" si="2"/>
        <v>3364500</v>
      </c>
      <c r="N59" s="226">
        <f>N60+N61+N63+N70+N75+N76+N80+N81+N82+N91</f>
        <v>906500</v>
      </c>
      <c r="O59" s="226">
        <f>O60+O61+O63+O70+O75+O76+O80+O81+O82+O91</f>
        <v>1267500</v>
      </c>
      <c r="P59" s="226">
        <f>P60+P61+P63+P70+P75+P76+P80+P81+P82+P91</f>
        <v>1190500</v>
      </c>
      <c r="Q59" s="226">
        <f t="shared" si="3"/>
        <v>1242500</v>
      </c>
      <c r="R59" s="226">
        <f>R60+R61+R63+R70+R75+R76+R80+R81+R82+R91</f>
        <v>4607000</v>
      </c>
      <c r="S59" s="157">
        <f t="shared" si="4"/>
        <v>78.62255066094481</v>
      </c>
      <c r="T59" s="157">
        <f t="shared" si="5"/>
        <v>128.57789861035224</v>
      </c>
    </row>
    <row r="60" spans="1:20" ht="14.25" customHeight="1" x14ac:dyDescent="0.2">
      <c r="A60" s="278"/>
      <c r="B60" s="308"/>
      <c r="C60" s="124" t="s">
        <v>27</v>
      </c>
      <c r="D60" s="284" t="s">
        <v>147</v>
      </c>
      <c r="E60" s="284"/>
      <c r="F60" s="126">
        <v>47</v>
      </c>
      <c r="G60" s="127">
        <v>0</v>
      </c>
      <c r="H60" s="127">
        <v>0</v>
      </c>
      <c r="I60" s="127">
        <v>40000</v>
      </c>
      <c r="J60" s="127">
        <v>0</v>
      </c>
      <c r="K60" s="226">
        <f t="shared" si="0"/>
        <v>0</v>
      </c>
      <c r="L60" s="226">
        <f t="shared" si="1"/>
        <v>0</v>
      </c>
      <c r="M60" s="226">
        <f t="shared" si="2"/>
        <v>0</v>
      </c>
      <c r="N60" s="127">
        <v>0</v>
      </c>
      <c r="O60" s="127">
        <v>0</v>
      </c>
      <c r="P60" s="127">
        <v>0</v>
      </c>
      <c r="Q60" s="226">
        <f t="shared" si="3"/>
        <v>0</v>
      </c>
      <c r="R60" s="127">
        <v>0</v>
      </c>
      <c r="S60" s="157">
        <f t="shared" si="4"/>
        <v>0</v>
      </c>
      <c r="T60" s="157">
        <f t="shared" si="5"/>
        <v>0</v>
      </c>
    </row>
    <row r="61" spans="1:20" ht="25.5" customHeight="1" x14ac:dyDescent="0.2">
      <c r="A61" s="278"/>
      <c r="B61" s="308"/>
      <c r="C61" s="124" t="s">
        <v>28</v>
      </c>
      <c r="D61" s="284" t="s">
        <v>148</v>
      </c>
      <c r="E61" s="284"/>
      <c r="F61" s="126">
        <v>48</v>
      </c>
      <c r="G61" s="206">
        <v>0</v>
      </c>
      <c r="H61" s="127">
        <v>6000</v>
      </c>
      <c r="I61" s="127">
        <v>12000</v>
      </c>
      <c r="J61" s="127">
        <v>6000</v>
      </c>
      <c r="K61" s="226">
        <f t="shared" si="0"/>
        <v>3000</v>
      </c>
      <c r="L61" s="226">
        <f t="shared" si="1"/>
        <v>6000</v>
      </c>
      <c r="M61" s="226">
        <f t="shared" si="2"/>
        <v>9000</v>
      </c>
      <c r="N61" s="127">
        <v>3000</v>
      </c>
      <c r="O61" s="127">
        <v>3000</v>
      </c>
      <c r="P61" s="127">
        <v>3000</v>
      </c>
      <c r="Q61" s="226">
        <f t="shared" si="3"/>
        <v>3000</v>
      </c>
      <c r="R61" s="127">
        <v>12000</v>
      </c>
      <c r="S61" s="157">
        <f t="shared" si="4"/>
        <v>200</v>
      </c>
      <c r="T61" s="157">
        <f t="shared" si="5"/>
        <v>0</v>
      </c>
    </row>
    <row r="62" spans="1:20" ht="18" customHeight="1" x14ac:dyDescent="0.2">
      <c r="A62" s="278"/>
      <c r="B62" s="308"/>
      <c r="C62" s="124"/>
      <c r="D62" s="128" t="s">
        <v>75</v>
      </c>
      <c r="E62" s="128" t="s">
        <v>85</v>
      </c>
      <c r="F62" s="126">
        <v>49</v>
      </c>
      <c r="G62" s="127">
        <v>0</v>
      </c>
      <c r="H62" s="127">
        <v>6000</v>
      </c>
      <c r="I62" s="127">
        <v>12000</v>
      </c>
      <c r="J62" s="127">
        <v>6000</v>
      </c>
      <c r="K62" s="226">
        <f t="shared" si="0"/>
        <v>3000</v>
      </c>
      <c r="L62" s="226">
        <f t="shared" si="1"/>
        <v>6000</v>
      </c>
      <c r="M62" s="226">
        <f t="shared" si="2"/>
        <v>9000</v>
      </c>
      <c r="N62" s="127">
        <v>3000</v>
      </c>
      <c r="O62" s="127">
        <v>3000</v>
      </c>
      <c r="P62" s="127">
        <v>3000</v>
      </c>
      <c r="Q62" s="226">
        <f t="shared" si="3"/>
        <v>3000</v>
      </c>
      <c r="R62" s="127">
        <v>12000</v>
      </c>
      <c r="S62" s="157">
        <f t="shared" si="4"/>
        <v>200</v>
      </c>
      <c r="T62" s="157">
        <f t="shared" si="5"/>
        <v>0</v>
      </c>
    </row>
    <row r="63" spans="1:20" ht="28.5" customHeight="1" x14ac:dyDescent="0.2">
      <c r="A63" s="278"/>
      <c r="B63" s="308"/>
      <c r="C63" s="124" t="s">
        <v>30</v>
      </c>
      <c r="D63" s="280" t="s">
        <v>280</v>
      </c>
      <c r="E63" s="282"/>
      <c r="F63" s="126">
        <v>50</v>
      </c>
      <c r="G63" s="226">
        <f>G64+G66</f>
        <v>56566</v>
      </c>
      <c r="H63" s="226">
        <f>H64+H66</f>
        <v>37454</v>
      </c>
      <c r="I63" s="226">
        <f>I64+I66</f>
        <v>40000</v>
      </c>
      <c r="J63" s="226">
        <f>J64+J66</f>
        <v>37454</v>
      </c>
      <c r="K63" s="226">
        <f t="shared" si="0"/>
        <v>9000</v>
      </c>
      <c r="L63" s="226">
        <f t="shared" si="1"/>
        <v>19000</v>
      </c>
      <c r="M63" s="226">
        <f t="shared" si="2"/>
        <v>29000</v>
      </c>
      <c r="N63" s="226">
        <f>N64+N66</f>
        <v>9000</v>
      </c>
      <c r="O63" s="226">
        <f>O64+O66</f>
        <v>10000</v>
      </c>
      <c r="P63" s="226">
        <f>P64+P66</f>
        <v>10000</v>
      </c>
      <c r="Q63" s="226">
        <f t="shared" si="3"/>
        <v>11000</v>
      </c>
      <c r="R63" s="226">
        <f>R64+R66</f>
        <v>40000</v>
      </c>
      <c r="S63" s="157">
        <f t="shared" si="4"/>
        <v>106.79767181075452</v>
      </c>
      <c r="T63" s="157">
        <f t="shared" si="5"/>
        <v>66.212919421560656</v>
      </c>
    </row>
    <row r="64" spans="1:20" ht="15.75" customHeight="1" x14ac:dyDescent="0.2">
      <c r="A64" s="278"/>
      <c r="B64" s="308"/>
      <c r="C64" s="124"/>
      <c r="D64" s="128" t="s">
        <v>139</v>
      </c>
      <c r="E64" s="128" t="s">
        <v>173</v>
      </c>
      <c r="F64" s="126">
        <v>51</v>
      </c>
      <c r="G64" s="127">
        <v>12421</v>
      </c>
      <c r="H64" s="127">
        <v>8781</v>
      </c>
      <c r="I64" s="127">
        <v>10000</v>
      </c>
      <c r="J64" s="127">
        <v>8781</v>
      </c>
      <c r="K64" s="226">
        <f t="shared" si="0"/>
        <v>3000</v>
      </c>
      <c r="L64" s="226">
        <f t="shared" si="1"/>
        <v>7000</v>
      </c>
      <c r="M64" s="226">
        <f t="shared" si="2"/>
        <v>11000</v>
      </c>
      <c r="N64" s="127">
        <v>3000</v>
      </c>
      <c r="O64" s="127">
        <v>4000</v>
      </c>
      <c r="P64" s="127">
        <v>4000</v>
      </c>
      <c r="Q64" s="226">
        <f t="shared" si="3"/>
        <v>4000</v>
      </c>
      <c r="R64" s="127">
        <v>15000</v>
      </c>
      <c r="S64" s="157">
        <f t="shared" si="4"/>
        <v>170.82336863682951</v>
      </c>
      <c r="T64" s="157">
        <f t="shared" si="5"/>
        <v>70.694791079623215</v>
      </c>
    </row>
    <row r="65" spans="1:20" ht="27.75" customHeight="1" x14ac:dyDescent="0.2">
      <c r="A65" s="278"/>
      <c r="B65" s="308"/>
      <c r="C65" s="124"/>
      <c r="D65" s="128"/>
      <c r="E65" s="125" t="s">
        <v>253</v>
      </c>
      <c r="F65" s="126">
        <v>52</v>
      </c>
      <c r="G65" s="127"/>
      <c r="H65" s="127"/>
      <c r="I65" s="127"/>
      <c r="J65" s="127"/>
      <c r="K65" s="226">
        <f t="shared" si="0"/>
        <v>0</v>
      </c>
      <c r="L65" s="226">
        <f t="shared" si="1"/>
        <v>0</v>
      </c>
      <c r="M65" s="226">
        <f t="shared" si="2"/>
        <v>0</v>
      </c>
      <c r="N65" s="127"/>
      <c r="O65" s="127"/>
      <c r="P65" s="127"/>
      <c r="Q65" s="226">
        <f t="shared" si="3"/>
        <v>0</v>
      </c>
      <c r="R65" s="127"/>
      <c r="S65" s="157">
        <f t="shared" si="4"/>
        <v>0</v>
      </c>
      <c r="T65" s="157">
        <f t="shared" si="5"/>
        <v>0</v>
      </c>
    </row>
    <row r="66" spans="1:20" ht="20.25" customHeight="1" x14ac:dyDescent="0.2">
      <c r="A66" s="278"/>
      <c r="B66" s="308"/>
      <c r="C66" s="124"/>
      <c r="D66" s="128" t="s">
        <v>149</v>
      </c>
      <c r="E66" s="128" t="s">
        <v>174</v>
      </c>
      <c r="F66" s="126">
        <v>53</v>
      </c>
      <c r="G66" s="226">
        <f>G67+G68+G69</f>
        <v>44145</v>
      </c>
      <c r="H66" s="226">
        <f>H67+H68+H69</f>
        <v>28673</v>
      </c>
      <c r="I66" s="226">
        <f>I67+I68+I69</f>
        <v>30000</v>
      </c>
      <c r="J66" s="226">
        <f>J67+J68+J69</f>
        <v>28673</v>
      </c>
      <c r="K66" s="226">
        <f t="shared" si="0"/>
        <v>6000</v>
      </c>
      <c r="L66" s="226">
        <f t="shared" si="1"/>
        <v>12000</v>
      </c>
      <c r="M66" s="226">
        <f t="shared" si="2"/>
        <v>18000</v>
      </c>
      <c r="N66" s="226">
        <f>N67+N68+N69</f>
        <v>6000</v>
      </c>
      <c r="O66" s="226">
        <f>O67+O68+O69</f>
        <v>6000</v>
      </c>
      <c r="P66" s="226">
        <f>P67+P68+P69</f>
        <v>6000</v>
      </c>
      <c r="Q66" s="226">
        <f t="shared" si="3"/>
        <v>7000</v>
      </c>
      <c r="R66" s="226">
        <f>R67+R68+R69</f>
        <v>25000</v>
      </c>
      <c r="S66" s="157">
        <f t="shared" si="4"/>
        <v>87.190039409897807</v>
      </c>
      <c r="T66" s="157">
        <f t="shared" si="5"/>
        <v>64.951863178162867</v>
      </c>
    </row>
    <row r="67" spans="1:20" ht="38.25" customHeight="1" x14ac:dyDescent="0.2">
      <c r="A67" s="278"/>
      <c r="B67" s="308"/>
      <c r="C67" s="124"/>
      <c r="D67" s="128"/>
      <c r="E67" s="125" t="s">
        <v>251</v>
      </c>
      <c r="F67" s="126">
        <v>54</v>
      </c>
      <c r="G67" s="127"/>
      <c r="H67" s="127"/>
      <c r="I67" s="127"/>
      <c r="J67" s="127"/>
      <c r="K67" s="226">
        <f t="shared" si="0"/>
        <v>0</v>
      </c>
      <c r="L67" s="226">
        <f t="shared" si="1"/>
        <v>0</v>
      </c>
      <c r="M67" s="226">
        <f t="shared" si="2"/>
        <v>0</v>
      </c>
      <c r="N67" s="127"/>
      <c r="O67" s="127"/>
      <c r="P67" s="127"/>
      <c r="Q67" s="226">
        <f t="shared" si="3"/>
        <v>0</v>
      </c>
      <c r="R67" s="127"/>
      <c r="S67" s="157">
        <f t="shared" si="4"/>
        <v>0</v>
      </c>
      <c r="T67" s="157">
        <f t="shared" si="5"/>
        <v>0</v>
      </c>
    </row>
    <row r="68" spans="1:20" ht="53.25" customHeight="1" x14ac:dyDescent="0.2">
      <c r="A68" s="278"/>
      <c r="B68" s="308"/>
      <c r="C68" s="124"/>
      <c r="D68" s="128"/>
      <c r="E68" s="125" t="s">
        <v>252</v>
      </c>
      <c r="F68" s="126">
        <v>55</v>
      </c>
      <c r="G68" s="127"/>
      <c r="H68" s="127"/>
      <c r="I68" s="127"/>
      <c r="J68" s="127"/>
      <c r="K68" s="226">
        <f t="shared" si="0"/>
        <v>0</v>
      </c>
      <c r="L68" s="226">
        <f t="shared" si="1"/>
        <v>0</v>
      </c>
      <c r="M68" s="226">
        <f t="shared" si="2"/>
        <v>0</v>
      </c>
      <c r="N68" s="127"/>
      <c r="O68" s="127"/>
      <c r="P68" s="127"/>
      <c r="Q68" s="226">
        <f t="shared" si="3"/>
        <v>0</v>
      </c>
      <c r="R68" s="127"/>
      <c r="S68" s="157">
        <f t="shared" si="4"/>
        <v>0</v>
      </c>
      <c r="T68" s="157">
        <f t="shared" si="5"/>
        <v>0</v>
      </c>
    </row>
    <row r="69" spans="1:20" ht="13.5" customHeight="1" x14ac:dyDescent="0.2">
      <c r="A69" s="278"/>
      <c r="B69" s="308"/>
      <c r="C69" s="124"/>
      <c r="D69" s="128"/>
      <c r="E69" s="125" t="s">
        <v>234</v>
      </c>
      <c r="F69" s="126">
        <v>56</v>
      </c>
      <c r="G69" s="127">
        <v>44145</v>
      </c>
      <c r="H69" s="127">
        <v>28673</v>
      </c>
      <c r="I69" s="127">
        <v>30000</v>
      </c>
      <c r="J69" s="127">
        <v>28673</v>
      </c>
      <c r="K69" s="226">
        <f t="shared" si="0"/>
        <v>6000</v>
      </c>
      <c r="L69" s="226">
        <f t="shared" si="1"/>
        <v>12000</v>
      </c>
      <c r="M69" s="226">
        <f t="shared" si="2"/>
        <v>18000</v>
      </c>
      <c r="N69" s="127">
        <v>6000</v>
      </c>
      <c r="O69" s="127">
        <v>6000</v>
      </c>
      <c r="P69" s="127">
        <v>6000</v>
      </c>
      <c r="Q69" s="226">
        <f t="shared" si="3"/>
        <v>7000</v>
      </c>
      <c r="R69" s="127">
        <v>25000</v>
      </c>
      <c r="S69" s="157">
        <f t="shared" si="4"/>
        <v>87.190039409897807</v>
      </c>
      <c r="T69" s="157">
        <f t="shared" si="5"/>
        <v>64.951863178162867</v>
      </c>
    </row>
    <row r="70" spans="1:20" ht="27" customHeight="1" x14ac:dyDescent="0.2">
      <c r="A70" s="278"/>
      <c r="B70" s="308"/>
      <c r="C70" s="124" t="s">
        <v>32</v>
      </c>
      <c r="D70" s="283" t="s">
        <v>281</v>
      </c>
      <c r="E70" s="329"/>
      <c r="F70" s="126">
        <v>57</v>
      </c>
      <c r="G70" s="226">
        <f>G71+G72+G73+G74</f>
        <v>8000</v>
      </c>
      <c r="H70" s="226">
        <f>H71+H72+H73+H74</f>
        <v>2000</v>
      </c>
      <c r="I70" s="226">
        <f>I71+I72+I73+I74</f>
        <v>10000</v>
      </c>
      <c r="J70" s="226">
        <f>J71+J72+J73+J74</f>
        <v>2000</v>
      </c>
      <c r="K70" s="226">
        <f t="shared" si="0"/>
        <v>0</v>
      </c>
      <c r="L70" s="226">
        <f t="shared" si="1"/>
        <v>5000</v>
      </c>
      <c r="M70" s="226">
        <f t="shared" si="2"/>
        <v>5000</v>
      </c>
      <c r="N70" s="226">
        <f>N71+N72+N73+N74</f>
        <v>0</v>
      </c>
      <c r="O70" s="226">
        <f>O71+O72+O73+O74</f>
        <v>5000</v>
      </c>
      <c r="P70" s="226">
        <f>P71+P72+P73+P74</f>
        <v>0</v>
      </c>
      <c r="Q70" s="226">
        <f t="shared" si="3"/>
        <v>5000</v>
      </c>
      <c r="R70" s="226">
        <f>R71+R72+R73+R74</f>
        <v>10000</v>
      </c>
      <c r="S70" s="157">
        <f t="shared" si="4"/>
        <v>500</v>
      </c>
      <c r="T70" s="157">
        <f t="shared" si="5"/>
        <v>25</v>
      </c>
    </row>
    <row r="71" spans="1:20" ht="15" customHeight="1" x14ac:dyDescent="0.2">
      <c r="A71" s="278"/>
      <c r="B71" s="308"/>
      <c r="C71" s="124"/>
      <c r="D71" s="125" t="s">
        <v>235</v>
      </c>
      <c r="E71" s="131" t="s">
        <v>100</v>
      </c>
      <c r="F71" s="126">
        <v>58</v>
      </c>
      <c r="G71" s="127">
        <v>8000</v>
      </c>
      <c r="H71" s="127">
        <v>2000</v>
      </c>
      <c r="I71" s="127">
        <v>2000</v>
      </c>
      <c r="J71" s="127">
        <v>2000</v>
      </c>
      <c r="K71" s="226">
        <f t="shared" si="0"/>
        <v>0</v>
      </c>
      <c r="L71" s="226">
        <f t="shared" si="1"/>
        <v>1000</v>
      </c>
      <c r="M71" s="226">
        <f t="shared" si="2"/>
        <v>1000</v>
      </c>
      <c r="N71" s="127">
        <v>0</v>
      </c>
      <c r="O71" s="127">
        <v>1000</v>
      </c>
      <c r="P71" s="127">
        <v>0</v>
      </c>
      <c r="Q71" s="226">
        <f t="shared" si="3"/>
        <v>1000</v>
      </c>
      <c r="R71" s="127">
        <v>2000</v>
      </c>
      <c r="S71" s="157">
        <f t="shared" si="4"/>
        <v>100</v>
      </c>
      <c r="T71" s="157">
        <f t="shared" si="5"/>
        <v>25</v>
      </c>
    </row>
    <row r="72" spans="1:20" ht="16.5" customHeight="1" x14ac:dyDescent="0.2">
      <c r="A72" s="278"/>
      <c r="B72" s="308"/>
      <c r="C72" s="124"/>
      <c r="D72" s="125" t="s">
        <v>236</v>
      </c>
      <c r="E72" s="131" t="s">
        <v>101</v>
      </c>
      <c r="F72" s="126">
        <v>59</v>
      </c>
      <c r="G72" s="127">
        <v>0</v>
      </c>
      <c r="H72" s="127">
        <v>0</v>
      </c>
      <c r="I72" s="127">
        <v>2000</v>
      </c>
      <c r="J72" s="127">
        <v>0</v>
      </c>
      <c r="K72" s="226">
        <f t="shared" si="0"/>
        <v>0</v>
      </c>
      <c r="L72" s="226">
        <f t="shared" si="1"/>
        <v>1000</v>
      </c>
      <c r="M72" s="226">
        <f t="shared" si="2"/>
        <v>1000</v>
      </c>
      <c r="N72" s="127">
        <v>0</v>
      </c>
      <c r="O72" s="127">
        <v>1000</v>
      </c>
      <c r="P72" s="127">
        <v>0</v>
      </c>
      <c r="Q72" s="226">
        <f t="shared" si="3"/>
        <v>1000</v>
      </c>
      <c r="R72" s="127">
        <v>2000</v>
      </c>
      <c r="S72" s="157">
        <f t="shared" si="4"/>
        <v>0</v>
      </c>
      <c r="T72" s="157">
        <f t="shared" si="5"/>
        <v>0</v>
      </c>
    </row>
    <row r="73" spans="1:20" ht="27.75" customHeight="1" x14ac:dyDescent="0.2">
      <c r="A73" s="278"/>
      <c r="B73" s="308"/>
      <c r="C73" s="124"/>
      <c r="D73" s="125" t="s">
        <v>237</v>
      </c>
      <c r="E73" s="131" t="s">
        <v>102</v>
      </c>
      <c r="F73" s="126">
        <v>60</v>
      </c>
      <c r="G73" s="127">
        <v>0</v>
      </c>
      <c r="H73" s="127">
        <v>0</v>
      </c>
      <c r="I73" s="127">
        <v>2000</v>
      </c>
      <c r="J73" s="127">
        <v>0</v>
      </c>
      <c r="K73" s="226">
        <f t="shared" si="0"/>
        <v>0</v>
      </c>
      <c r="L73" s="226">
        <f t="shared" si="1"/>
        <v>1000</v>
      </c>
      <c r="M73" s="226">
        <f t="shared" si="2"/>
        <v>1000</v>
      </c>
      <c r="N73" s="127">
        <v>0</v>
      </c>
      <c r="O73" s="127">
        <v>1000</v>
      </c>
      <c r="P73" s="127">
        <v>0</v>
      </c>
      <c r="Q73" s="226">
        <f t="shared" si="3"/>
        <v>1000</v>
      </c>
      <c r="R73" s="127">
        <v>2000</v>
      </c>
      <c r="S73" s="157">
        <f t="shared" si="4"/>
        <v>0</v>
      </c>
      <c r="T73" s="157">
        <f t="shared" si="5"/>
        <v>0</v>
      </c>
    </row>
    <row r="74" spans="1:20" ht="16.5" customHeight="1" x14ac:dyDescent="0.2">
      <c r="A74" s="278"/>
      <c r="B74" s="308"/>
      <c r="C74" s="124"/>
      <c r="D74" s="125" t="s">
        <v>238</v>
      </c>
      <c r="E74" s="131" t="s">
        <v>103</v>
      </c>
      <c r="F74" s="126">
        <v>61</v>
      </c>
      <c r="G74" s="127">
        <v>0</v>
      </c>
      <c r="H74" s="127">
        <v>0</v>
      </c>
      <c r="I74" s="127">
        <v>4000</v>
      </c>
      <c r="J74" s="127">
        <v>0</v>
      </c>
      <c r="K74" s="226">
        <f t="shared" si="0"/>
        <v>0</v>
      </c>
      <c r="L74" s="226">
        <f t="shared" si="1"/>
        <v>2000</v>
      </c>
      <c r="M74" s="226">
        <f t="shared" si="2"/>
        <v>2000</v>
      </c>
      <c r="N74" s="127">
        <v>0</v>
      </c>
      <c r="O74" s="127">
        <v>2000</v>
      </c>
      <c r="P74" s="127">
        <v>0</v>
      </c>
      <c r="Q74" s="226">
        <f t="shared" si="3"/>
        <v>2000</v>
      </c>
      <c r="R74" s="127">
        <v>4000</v>
      </c>
      <c r="S74" s="157">
        <f t="shared" si="4"/>
        <v>0</v>
      </c>
      <c r="T74" s="157">
        <f t="shared" si="5"/>
        <v>0</v>
      </c>
    </row>
    <row r="75" spans="1:20" ht="14.25" customHeight="1" x14ac:dyDescent="0.2">
      <c r="A75" s="278"/>
      <c r="B75" s="308"/>
      <c r="C75" s="124" t="s">
        <v>33</v>
      </c>
      <c r="D75" s="283" t="s">
        <v>150</v>
      </c>
      <c r="E75" s="283"/>
      <c r="F75" s="126">
        <v>62</v>
      </c>
      <c r="G75" s="127">
        <v>1567262</v>
      </c>
      <c r="H75" s="127">
        <v>2012777</v>
      </c>
      <c r="I75" s="127">
        <v>1500000</v>
      </c>
      <c r="J75" s="127">
        <v>2012777</v>
      </c>
      <c r="K75" s="226">
        <f t="shared" si="0"/>
        <v>250000</v>
      </c>
      <c r="L75" s="226">
        <f t="shared" si="1"/>
        <v>750000</v>
      </c>
      <c r="M75" s="226">
        <f t="shared" si="2"/>
        <v>1200000</v>
      </c>
      <c r="N75" s="127">
        <v>250000</v>
      </c>
      <c r="O75" s="127">
        <v>500000</v>
      </c>
      <c r="P75" s="127">
        <v>450000</v>
      </c>
      <c r="Q75" s="226">
        <f t="shared" si="3"/>
        <v>500000</v>
      </c>
      <c r="R75" s="127">
        <v>1700000</v>
      </c>
      <c r="S75" s="157">
        <f t="shared" si="4"/>
        <v>84.460424577586096</v>
      </c>
      <c r="T75" s="157">
        <f t="shared" si="5"/>
        <v>128.42632565582525</v>
      </c>
    </row>
    <row r="76" spans="1:20" ht="16.5" customHeight="1" x14ac:dyDescent="0.2">
      <c r="A76" s="278"/>
      <c r="B76" s="308"/>
      <c r="C76" s="124" t="s">
        <v>39</v>
      </c>
      <c r="D76" s="283" t="s">
        <v>345</v>
      </c>
      <c r="E76" s="283"/>
      <c r="F76" s="126">
        <v>63</v>
      </c>
      <c r="G76" s="226">
        <f>G77</f>
        <v>7396</v>
      </c>
      <c r="H76" s="226">
        <f>H77</f>
        <v>1318</v>
      </c>
      <c r="I76" s="226">
        <f>I77</f>
        <v>15000</v>
      </c>
      <c r="J76" s="226">
        <f>J77</f>
        <v>1318</v>
      </c>
      <c r="K76" s="226">
        <f t="shared" si="0"/>
        <v>5000</v>
      </c>
      <c r="L76" s="226">
        <f t="shared" si="1"/>
        <v>8000</v>
      </c>
      <c r="M76" s="226">
        <f t="shared" si="2"/>
        <v>11000</v>
      </c>
      <c r="N76" s="226">
        <f>N77</f>
        <v>5000</v>
      </c>
      <c r="O76" s="226">
        <f>O77</f>
        <v>3000</v>
      </c>
      <c r="P76" s="226">
        <f>P77</f>
        <v>3000</v>
      </c>
      <c r="Q76" s="226">
        <f t="shared" si="3"/>
        <v>4000</v>
      </c>
      <c r="R76" s="226">
        <f>R77</f>
        <v>15000</v>
      </c>
      <c r="S76" s="157">
        <f t="shared" si="4"/>
        <v>1138.0880121396056</v>
      </c>
      <c r="T76" s="157">
        <f t="shared" si="5"/>
        <v>17.820443482963764</v>
      </c>
    </row>
    <row r="77" spans="1:20" ht="15.75" customHeight="1" x14ac:dyDescent="0.2">
      <c r="A77" s="278"/>
      <c r="B77" s="308"/>
      <c r="C77" s="124"/>
      <c r="D77" s="283" t="s">
        <v>282</v>
      </c>
      <c r="E77" s="283"/>
      <c r="F77" s="126">
        <v>64</v>
      </c>
      <c r="G77" s="226">
        <f>G78+G79</f>
        <v>7396</v>
      </c>
      <c r="H77" s="226">
        <f>H78+H79</f>
        <v>1318</v>
      </c>
      <c r="I77" s="226">
        <f>I78+I79</f>
        <v>15000</v>
      </c>
      <c r="J77" s="226">
        <f>J78+J79</f>
        <v>1318</v>
      </c>
      <c r="K77" s="226">
        <f t="shared" si="0"/>
        <v>5000</v>
      </c>
      <c r="L77" s="226">
        <f t="shared" si="1"/>
        <v>8000</v>
      </c>
      <c r="M77" s="226">
        <f t="shared" si="2"/>
        <v>11000</v>
      </c>
      <c r="N77" s="226">
        <f>N78+N79</f>
        <v>5000</v>
      </c>
      <c r="O77" s="226">
        <f>O78+O79</f>
        <v>3000</v>
      </c>
      <c r="P77" s="226">
        <f>P78+P79</f>
        <v>3000</v>
      </c>
      <c r="Q77" s="226">
        <f t="shared" si="3"/>
        <v>4000</v>
      </c>
      <c r="R77" s="226">
        <f>R78+R79</f>
        <v>15000</v>
      </c>
      <c r="S77" s="157">
        <f t="shared" si="4"/>
        <v>1138.0880121396056</v>
      </c>
      <c r="T77" s="157">
        <f t="shared" si="5"/>
        <v>17.820443482963764</v>
      </c>
    </row>
    <row r="78" spans="1:20" ht="13.5" customHeight="1" x14ac:dyDescent="0.2">
      <c r="A78" s="278"/>
      <c r="B78" s="308"/>
      <c r="C78" s="124"/>
      <c r="D78" s="326" t="s">
        <v>90</v>
      </c>
      <c r="E78" s="326"/>
      <c r="F78" s="126">
        <v>65</v>
      </c>
      <c r="G78" s="127">
        <v>4547</v>
      </c>
      <c r="H78" s="127">
        <v>1318</v>
      </c>
      <c r="I78" s="127">
        <v>15000</v>
      </c>
      <c r="J78" s="127">
        <v>1318</v>
      </c>
      <c r="K78" s="226">
        <f t="shared" ref="K78:K141" si="6">N78</f>
        <v>5000</v>
      </c>
      <c r="L78" s="226">
        <f t="shared" ref="L78:L141" si="7">N78+O78</f>
        <v>8000</v>
      </c>
      <c r="M78" s="226">
        <f t="shared" ref="M78:M141" si="8">N78+O78+P78</f>
        <v>11000</v>
      </c>
      <c r="N78" s="127">
        <v>5000</v>
      </c>
      <c r="O78" s="127">
        <v>3000</v>
      </c>
      <c r="P78" s="127">
        <v>3000</v>
      </c>
      <c r="Q78" s="226">
        <f t="shared" ref="Q78:Q141" si="9">R78-N78-O78-P78</f>
        <v>4000</v>
      </c>
      <c r="R78" s="127">
        <v>15000</v>
      </c>
      <c r="S78" s="157">
        <f t="shared" ref="S78:S141" si="10">IF(J78&gt;0,R78/J78,0)*100</f>
        <v>1138.0880121396056</v>
      </c>
      <c r="T78" s="157">
        <f t="shared" ref="T78:T141" si="11">IF(G78&gt;0,J78/G78,0)*100</f>
        <v>28.986144710798328</v>
      </c>
    </row>
    <row r="79" spans="1:20" ht="12.75" customHeight="1" x14ac:dyDescent="0.2">
      <c r="A79" s="278"/>
      <c r="B79" s="308"/>
      <c r="C79" s="124"/>
      <c r="D79" s="326" t="s">
        <v>91</v>
      </c>
      <c r="E79" s="326"/>
      <c r="F79" s="126">
        <v>66</v>
      </c>
      <c r="G79" s="127">
        <v>2849</v>
      </c>
      <c r="H79" s="127"/>
      <c r="I79" s="127"/>
      <c r="J79" s="127"/>
      <c r="K79" s="226">
        <f t="shared" si="6"/>
        <v>0</v>
      </c>
      <c r="L79" s="226">
        <f t="shared" si="7"/>
        <v>0</v>
      </c>
      <c r="M79" s="226">
        <f t="shared" si="8"/>
        <v>0</v>
      </c>
      <c r="N79" s="127"/>
      <c r="O79" s="127"/>
      <c r="P79" s="127"/>
      <c r="Q79" s="226">
        <f t="shared" si="9"/>
        <v>0</v>
      </c>
      <c r="R79" s="127"/>
      <c r="S79" s="157">
        <f t="shared" si="10"/>
        <v>0</v>
      </c>
      <c r="T79" s="157">
        <f t="shared" si="11"/>
        <v>0</v>
      </c>
    </row>
    <row r="80" spans="1:20" ht="15.75" customHeight="1" x14ac:dyDescent="0.2">
      <c r="A80" s="278"/>
      <c r="B80" s="308"/>
      <c r="C80" s="124" t="s">
        <v>40</v>
      </c>
      <c r="D80" s="283" t="s">
        <v>151</v>
      </c>
      <c r="E80" s="283"/>
      <c r="F80" s="126">
        <v>67</v>
      </c>
      <c r="G80" s="127">
        <v>41282</v>
      </c>
      <c r="H80" s="127">
        <v>47933</v>
      </c>
      <c r="I80" s="127">
        <v>45000</v>
      </c>
      <c r="J80" s="127">
        <v>47933</v>
      </c>
      <c r="K80" s="226">
        <f t="shared" si="6"/>
        <v>12500</v>
      </c>
      <c r="L80" s="226">
        <f t="shared" si="7"/>
        <v>25000</v>
      </c>
      <c r="M80" s="226">
        <f t="shared" si="8"/>
        <v>37500</v>
      </c>
      <c r="N80" s="127">
        <v>12500</v>
      </c>
      <c r="O80" s="127">
        <v>12500</v>
      </c>
      <c r="P80" s="127">
        <v>12500</v>
      </c>
      <c r="Q80" s="226">
        <f t="shared" si="9"/>
        <v>12500</v>
      </c>
      <c r="R80" s="127">
        <v>50000</v>
      </c>
      <c r="S80" s="157">
        <f t="shared" si="10"/>
        <v>104.31226920910437</v>
      </c>
      <c r="T80" s="157">
        <f t="shared" si="11"/>
        <v>116.1111380262584</v>
      </c>
    </row>
    <row r="81" spans="1:20" ht="14.25" customHeight="1" x14ac:dyDescent="0.2">
      <c r="A81" s="278"/>
      <c r="B81" s="308"/>
      <c r="C81" s="124" t="s">
        <v>42</v>
      </c>
      <c r="D81" s="283" t="s">
        <v>152</v>
      </c>
      <c r="E81" s="283"/>
      <c r="F81" s="126">
        <v>68</v>
      </c>
      <c r="G81" s="127">
        <v>24266</v>
      </c>
      <c r="H81" s="127">
        <v>18938</v>
      </c>
      <c r="I81" s="127">
        <v>50000</v>
      </c>
      <c r="J81" s="127">
        <v>18938</v>
      </c>
      <c r="K81" s="226">
        <f t="shared" si="6"/>
        <v>12000</v>
      </c>
      <c r="L81" s="226">
        <f t="shared" si="7"/>
        <v>36000</v>
      </c>
      <c r="M81" s="226">
        <f t="shared" si="8"/>
        <v>43000</v>
      </c>
      <c r="N81" s="127">
        <v>12000</v>
      </c>
      <c r="O81" s="127">
        <v>24000</v>
      </c>
      <c r="P81" s="127">
        <v>7000</v>
      </c>
      <c r="Q81" s="226">
        <f t="shared" si="9"/>
        <v>7000</v>
      </c>
      <c r="R81" s="127">
        <v>50000</v>
      </c>
      <c r="S81" s="157">
        <f t="shared" si="10"/>
        <v>264.01943183018267</v>
      </c>
      <c r="T81" s="157">
        <f t="shared" si="11"/>
        <v>78.04335283936372</v>
      </c>
    </row>
    <row r="82" spans="1:20" ht="26.25" customHeight="1" x14ac:dyDescent="0.2">
      <c r="A82" s="278"/>
      <c r="B82" s="308"/>
      <c r="C82" s="124" t="s">
        <v>43</v>
      </c>
      <c r="D82" s="283" t="s">
        <v>247</v>
      </c>
      <c r="E82" s="283"/>
      <c r="F82" s="126">
        <v>69</v>
      </c>
      <c r="G82" s="226">
        <f>G83+G84+G85+G86+G88+G89+G90</f>
        <v>303313</v>
      </c>
      <c r="H82" s="226">
        <f>H83+H84+H85+H86+H88+H89+H90</f>
        <v>317768</v>
      </c>
      <c r="I82" s="226">
        <f>I83+I84+I85+I86+I88+I89+I90</f>
        <v>300000</v>
      </c>
      <c r="J82" s="226">
        <f>J83+J84+J85+J86+J88+J89+J90</f>
        <v>317768</v>
      </c>
      <c r="K82" s="226">
        <f t="shared" si="6"/>
        <v>115000</v>
      </c>
      <c r="L82" s="226">
        <f t="shared" si="7"/>
        <v>225000</v>
      </c>
      <c r="M82" s="226">
        <f t="shared" si="8"/>
        <v>330000</v>
      </c>
      <c r="N82" s="226">
        <f>N83+N84+N85+N86+N88+N89+N90</f>
        <v>115000</v>
      </c>
      <c r="O82" s="226">
        <f>O83+O84+O85+O86+O88+O89+O90</f>
        <v>110000</v>
      </c>
      <c r="P82" s="226">
        <f>P83+P84+P85+P86+P88+P89+P90</f>
        <v>105000</v>
      </c>
      <c r="Q82" s="226">
        <f t="shared" si="9"/>
        <v>100000</v>
      </c>
      <c r="R82" s="226">
        <f>R83+R84+R85+R86+R88+R89+R90</f>
        <v>430000</v>
      </c>
      <c r="S82" s="157">
        <f t="shared" si="10"/>
        <v>135.31884897157676</v>
      </c>
      <c r="T82" s="157">
        <f t="shared" si="11"/>
        <v>104.76570407466875</v>
      </c>
    </row>
    <row r="83" spans="1:20" ht="15" customHeight="1" x14ac:dyDescent="0.2">
      <c r="A83" s="278"/>
      <c r="B83" s="308"/>
      <c r="C83" s="124"/>
      <c r="D83" s="125" t="s">
        <v>153</v>
      </c>
      <c r="E83" s="125" t="s">
        <v>86</v>
      </c>
      <c r="F83" s="126">
        <v>70</v>
      </c>
      <c r="G83" s="127">
        <v>283328</v>
      </c>
      <c r="H83" s="127">
        <v>307306</v>
      </c>
      <c r="I83" s="127">
        <v>250000</v>
      </c>
      <c r="J83" s="127">
        <v>307306</v>
      </c>
      <c r="K83" s="226">
        <f t="shared" si="6"/>
        <v>95000</v>
      </c>
      <c r="L83" s="226">
        <f t="shared" si="7"/>
        <v>190000</v>
      </c>
      <c r="M83" s="226">
        <f t="shared" si="8"/>
        <v>285000</v>
      </c>
      <c r="N83" s="127">
        <v>95000</v>
      </c>
      <c r="O83" s="127">
        <v>95000</v>
      </c>
      <c r="P83" s="127">
        <v>95000</v>
      </c>
      <c r="Q83" s="226">
        <f t="shared" si="9"/>
        <v>95000</v>
      </c>
      <c r="R83" s="127">
        <v>380000</v>
      </c>
      <c r="S83" s="157">
        <f t="shared" si="10"/>
        <v>123.65524916532706</v>
      </c>
      <c r="T83" s="157">
        <f t="shared" si="11"/>
        <v>108.46298283261801</v>
      </c>
    </row>
    <row r="84" spans="1:20" ht="27.75" customHeight="1" x14ac:dyDescent="0.2">
      <c r="A84" s="278"/>
      <c r="B84" s="308"/>
      <c r="C84" s="124"/>
      <c r="D84" s="125" t="s">
        <v>154</v>
      </c>
      <c r="E84" s="125" t="s">
        <v>246</v>
      </c>
      <c r="F84" s="126">
        <v>71</v>
      </c>
      <c r="G84" s="127">
        <v>18385</v>
      </c>
      <c r="H84" s="127">
        <v>9862</v>
      </c>
      <c r="I84" s="127">
        <v>30000</v>
      </c>
      <c r="J84" s="127">
        <v>9862</v>
      </c>
      <c r="K84" s="226">
        <f t="shared" si="6"/>
        <v>15000</v>
      </c>
      <c r="L84" s="226">
        <f t="shared" si="7"/>
        <v>20000</v>
      </c>
      <c r="M84" s="226">
        <f t="shared" si="8"/>
        <v>25000</v>
      </c>
      <c r="N84" s="127">
        <v>15000</v>
      </c>
      <c r="O84" s="127">
        <v>5000</v>
      </c>
      <c r="P84" s="127">
        <v>5000</v>
      </c>
      <c r="Q84" s="226">
        <f t="shared" si="9"/>
        <v>5000</v>
      </c>
      <c r="R84" s="127">
        <v>30000</v>
      </c>
      <c r="S84" s="157">
        <f t="shared" si="10"/>
        <v>304.19793145406612</v>
      </c>
      <c r="T84" s="157">
        <f t="shared" si="11"/>
        <v>53.641555615991301</v>
      </c>
    </row>
    <row r="85" spans="1:20" ht="15.75" customHeight="1" x14ac:dyDescent="0.2">
      <c r="A85" s="278"/>
      <c r="B85" s="308"/>
      <c r="C85" s="124"/>
      <c r="D85" s="125" t="s">
        <v>155</v>
      </c>
      <c r="E85" s="125" t="s">
        <v>88</v>
      </c>
      <c r="F85" s="126">
        <v>72</v>
      </c>
      <c r="G85" s="127">
        <v>1600</v>
      </c>
      <c r="H85" s="127">
        <v>600</v>
      </c>
      <c r="I85" s="127">
        <v>15000</v>
      </c>
      <c r="J85" s="127">
        <v>600</v>
      </c>
      <c r="K85" s="226">
        <f t="shared" si="6"/>
        <v>5000</v>
      </c>
      <c r="L85" s="226">
        <f t="shared" si="7"/>
        <v>10000</v>
      </c>
      <c r="M85" s="226">
        <f t="shared" si="8"/>
        <v>15000</v>
      </c>
      <c r="N85" s="127">
        <v>5000</v>
      </c>
      <c r="O85" s="127">
        <v>5000</v>
      </c>
      <c r="P85" s="127">
        <v>5000</v>
      </c>
      <c r="Q85" s="226">
        <f t="shared" si="9"/>
        <v>0</v>
      </c>
      <c r="R85" s="127">
        <v>15000</v>
      </c>
      <c r="S85" s="157">
        <f t="shared" si="10"/>
        <v>2500</v>
      </c>
      <c r="T85" s="157">
        <f t="shared" si="11"/>
        <v>37.5</v>
      </c>
    </row>
    <row r="86" spans="1:20" ht="27.75" customHeight="1" x14ac:dyDescent="0.2">
      <c r="A86" s="278"/>
      <c r="B86" s="308"/>
      <c r="C86" s="124"/>
      <c r="D86" s="125" t="s">
        <v>156</v>
      </c>
      <c r="E86" s="125" t="s">
        <v>89</v>
      </c>
      <c r="F86" s="126">
        <v>73</v>
      </c>
      <c r="G86" s="127">
        <v>0</v>
      </c>
      <c r="H86" s="127">
        <v>0</v>
      </c>
      <c r="I86" s="127">
        <v>0</v>
      </c>
      <c r="J86" s="127">
        <v>0</v>
      </c>
      <c r="K86" s="226">
        <f t="shared" si="6"/>
        <v>0</v>
      </c>
      <c r="L86" s="226">
        <f t="shared" si="7"/>
        <v>0</v>
      </c>
      <c r="M86" s="226">
        <f t="shared" si="8"/>
        <v>0</v>
      </c>
      <c r="N86" s="127">
        <v>0</v>
      </c>
      <c r="O86" s="127">
        <v>0</v>
      </c>
      <c r="P86" s="127">
        <v>0</v>
      </c>
      <c r="Q86" s="226">
        <f t="shared" si="9"/>
        <v>0</v>
      </c>
      <c r="R86" s="127">
        <v>0</v>
      </c>
      <c r="S86" s="157">
        <f t="shared" si="10"/>
        <v>0</v>
      </c>
      <c r="T86" s="157">
        <f t="shared" si="11"/>
        <v>0</v>
      </c>
    </row>
    <row r="87" spans="1:20" x14ac:dyDescent="0.2">
      <c r="A87" s="278"/>
      <c r="B87" s="308"/>
      <c r="C87" s="124"/>
      <c r="D87" s="125"/>
      <c r="E87" s="125" t="s">
        <v>346</v>
      </c>
      <c r="F87" s="126">
        <v>74</v>
      </c>
      <c r="G87" s="127">
        <v>0</v>
      </c>
      <c r="H87" s="127">
        <v>0</v>
      </c>
      <c r="I87" s="127">
        <v>0</v>
      </c>
      <c r="J87" s="127">
        <v>0</v>
      </c>
      <c r="K87" s="226">
        <f t="shared" si="6"/>
        <v>0</v>
      </c>
      <c r="L87" s="226">
        <f t="shared" si="7"/>
        <v>0</v>
      </c>
      <c r="M87" s="226">
        <f t="shared" si="8"/>
        <v>0</v>
      </c>
      <c r="N87" s="127">
        <v>0</v>
      </c>
      <c r="O87" s="127">
        <v>0</v>
      </c>
      <c r="P87" s="127">
        <v>0</v>
      </c>
      <c r="Q87" s="226">
        <f t="shared" si="9"/>
        <v>0</v>
      </c>
      <c r="R87" s="127">
        <v>0</v>
      </c>
      <c r="S87" s="157">
        <f t="shared" si="10"/>
        <v>0</v>
      </c>
      <c r="T87" s="157">
        <f t="shared" si="11"/>
        <v>0</v>
      </c>
    </row>
    <row r="88" spans="1:20" ht="16.5" customHeight="1" x14ac:dyDescent="0.2">
      <c r="A88" s="278"/>
      <c r="B88" s="308"/>
      <c r="C88" s="124"/>
      <c r="D88" s="125" t="s">
        <v>157</v>
      </c>
      <c r="E88" s="125" t="s">
        <v>160</v>
      </c>
      <c r="F88" s="126">
        <v>75</v>
      </c>
      <c r="G88" s="127">
        <v>0</v>
      </c>
      <c r="H88" s="127">
        <v>0</v>
      </c>
      <c r="I88" s="127">
        <v>0</v>
      </c>
      <c r="J88" s="127">
        <v>0</v>
      </c>
      <c r="K88" s="226">
        <f t="shared" si="6"/>
        <v>0</v>
      </c>
      <c r="L88" s="226">
        <f t="shared" si="7"/>
        <v>0</v>
      </c>
      <c r="M88" s="226">
        <f t="shared" si="8"/>
        <v>0</v>
      </c>
      <c r="N88" s="127">
        <v>0</v>
      </c>
      <c r="O88" s="127">
        <v>0</v>
      </c>
      <c r="P88" s="127">
        <v>0</v>
      </c>
      <c r="Q88" s="226">
        <f t="shared" si="9"/>
        <v>0</v>
      </c>
      <c r="R88" s="127">
        <v>0</v>
      </c>
      <c r="S88" s="157">
        <f t="shared" si="10"/>
        <v>0</v>
      </c>
      <c r="T88" s="157">
        <f t="shared" si="11"/>
        <v>0</v>
      </c>
    </row>
    <row r="89" spans="1:20" ht="39" customHeight="1" x14ac:dyDescent="0.2">
      <c r="A89" s="278"/>
      <c r="B89" s="308"/>
      <c r="C89" s="124"/>
      <c r="D89" s="125" t="s">
        <v>158</v>
      </c>
      <c r="E89" s="125" t="s">
        <v>250</v>
      </c>
      <c r="F89" s="126">
        <v>76</v>
      </c>
      <c r="G89" s="127">
        <v>0</v>
      </c>
      <c r="H89" s="127">
        <v>0</v>
      </c>
      <c r="I89" s="127">
        <v>5000</v>
      </c>
      <c r="J89" s="127">
        <v>0</v>
      </c>
      <c r="K89" s="226">
        <f t="shared" si="6"/>
        <v>0</v>
      </c>
      <c r="L89" s="226">
        <f t="shared" si="7"/>
        <v>5000</v>
      </c>
      <c r="M89" s="226">
        <f t="shared" si="8"/>
        <v>5000</v>
      </c>
      <c r="N89" s="127">
        <v>0</v>
      </c>
      <c r="O89" s="127">
        <v>5000</v>
      </c>
      <c r="P89" s="127">
        <v>0</v>
      </c>
      <c r="Q89" s="226">
        <f t="shared" si="9"/>
        <v>0</v>
      </c>
      <c r="R89" s="127">
        <v>5000</v>
      </c>
      <c r="S89" s="157">
        <f t="shared" si="10"/>
        <v>0</v>
      </c>
      <c r="T89" s="157">
        <f t="shared" si="11"/>
        <v>0</v>
      </c>
    </row>
    <row r="90" spans="1:20" ht="25.5" x14ac:dyDescent="0.2">
      <c r="A90" s="278"/>
      <c r="B90" s="308"/>
      <c r="C90" s="124"/>
      <c r="D90" s="125" t="s">
        <v>159</v>
      </c>
      <c r="E90" s="125" t="s">
        <v>161</v>
      </c>
      <c r="F90" s="126">
        <v>77</v>
      </c>
      <c r="G90" s="127">
        <v>0</v>
      </c>
      <c r="H90" s="127">
        <v>0</v>
      </c>
      <c r="I90" s="127">
        <v>0</v>
      </c>
      <c r="J90" s="127">
        <v>0</v>
      </c>
      <c r="K90" s="226">
        <f t="shared" si="6"/>
        <v>0</v>
      </c>
      <c r="L90" s="226">
        <f t="shared" si="7"/>
        <v>0</v>
      </c>
      <c r="M90" s="226">
        <f t="shared" si="8"/>
        <v>0</v>
      </c>
      <c r="N90" s="127">
        <v>0</v>
      </c>
      <c r="O90" s="127">
        <v>0</v>
      </c>
      <c r="P90" s="127">
        <v>0</v>
      </c>
      <c r="Q90" s="226">
        <f t="shared" si="9"/>
        <v>0</v>
      </c>
      <c r="R90" s="127">
        <v>0</v>
      </c>
      <c r="S90" s="157">
        <f t="shared" si="10"/>
        <v>0</v>
      </c>
      <c r="T90" s="157">
        <f t="shared" si="11"/>
        <v>0</v>
      </c>
    </row>
    <row r="91" spans="1:20" ht="13.5" customHeight="1" x14ac:dyDescent="0.2">
      <c r="A91" s="278"/>
      <c r="B91" s="308"/>
      <c r="C91" s="124" t="s">
        <v>87</v>
      </c>
      <c r="D91" s="283" t="s">
        <v>46</v>
      </c>
      <c r="E91" s="283"/>
      <c r="F91" s="126">
        <v>78</v>
      </c>
      <c r="G91" s="127">
        <v>2549185</v>
      </c>
      <c r="H91" s="127">
        <v>3415454</v>
      </c>
      <c r="I91" s="127">
        <v>1500000</v>
      </c>
      <c r="J91" s="127">
        <v>3415454</v>
      </c>
      <c r="K91" s="226">
        <f t="shared" si="6"/>
        <v>500000</v>
      </c>
      <c r="L91" s="226">
        <f t="shared" si="7"/>
        <v>1100000</v>
      </c>
      <c r="M91" s="226">
        <f t="shared" si="8"/>
        <v>1700000</v>
      </c>
      <c r="N91" s="127">
        <v>500000</v>
      </c>
      <c r="O91" s="127">
        <v>600000</v>
      </c>
      <c r="P91" s="127">
        <v>600000</v>
      </c>
      <c r="Q91" s="226">
        <f t="shared" si="9"/>
        <v>600000</v>
      </c>
      <c r="R91" s="127">
        <v>2300000</v>
      </c>
      <c r="S91" s="157">
        <f t="shared" si="10"/>
        <v>67.340974289216021</v>
      </c>
      <c r="T91" s="157">
        <f t="shared" si="11"/>
        <v>133.98219430916157</v>
      </c>
    </row>
    <row r="92" spans="1:20" ht="30" customHeight="1" x14ac:dyDescent="0.2">
      <c r="A92" s="278"/>
      <c r="B92" s="308"/>
      <c r="C92" s="284" t="s">
        <v>283</v>
      </c>
      <c r="D92" s="284"/>
      <c r="E92" s="284"/>
      <c r="F92" s="126">
        <v>79</v>
      </c>
      <c r="G92" s="226">
        <f>G93+G94+G95+G96+G97+G98</f>
        <v>308457</v>
      </c>
      <c r="H92" s="226">
        <f>H93+H94+H95+H96+H97+H98</f>
        <v>348032</v>
      </c>
      <c r="I92" s="226">
        <f>I93+I94+I95+I96+I97+I98</f>
        <v>305000</v>
      </c>
      <c r="J92" s="226">
        <f>J93+J94+J95+J96+J97+J98</f>
        <v>348032</v>
      </c>
      <c r="K92" s="226">
        <f t="shared" si="6"/>
        <v>115000</v>
      </c>
      <c r="L92" s="226">
        <f t="shared" si="7"/>
        <v>200000</v>
      </c>
      <c r="M92" s="226">
        <f t="shared" si="8"/>
        <v>320000</v>
      </c>
      <c r="N92" s="226">
        <f>N93+N94+N95+N96+N97+N98</f>
        <v>115000</v>
      </c>
      <c r="O92" s="226">
        <f>O93+O94+O95+O96+O97+O98</f>
        <v>85000</v>
      </c>
      <c r="P92" s="226">
        <f>P93+P94+P95+P96+P97+P98</f>
        <v>120000</v>
      </c>
      <c r="Q92" s="226">
        <f t="shared" si="9"/>
        <v>60000</v>
      </c>
      <c r="R92" s="226">
        <f>R93+R94+R95+R96+R97+R98</f>
        <v>380000</v>
      </c>
      <c r="S92" s="157">
        <f t="shared" si="10"/>
        <v>109.18536226553881</v>
      </c>
      <c r="T92" s="157">
        <f t="shared" si="11"/>
        <v>112.82998926916881</v>
      </c>
    </row>
    <row r="93" spans="1:20" ht="24.75" customHeight="1" x14ac:dyDescent="0.2">
      <c r="A93" s="278"/>
      <c r="B93" s="308"/>
      <c r="C93" s="124" t="s">
        <v>27</v>
      </c>
      <c r="D93" s="312" t="s">
        <v>104</v>
      </c>
      <c r="E93" s="313"/>
      <c r="F93" s="126">
        <v>80</v>
      </c>
      <c r="G93" s="127">
        <v>22456</v>
      </c>
      <c r="H93" s="127">
        <v>22456</v>
      </c>
      <c r="I93" s="127">
        <v>25000</v>
      </c>
      <c r="J93" s="127">
        <v>22456</v>
      </c>
      <c r="K93" s="226">
        <f t="shared" si="6"/>
        <v>30000</v>
      </c>
      <c r="L93" s="226">
        <f t="shared" si="7"/>
        <v>30000</v>
      </c>
      <c r="M93" s="226">
        <f t="shared" si="8"/>
        <v>30000</v>
      </c>
      <c r="N93" s="127">
        <v>30000</v>
      </c>
      <c r="O93" s="127">
        <v>0</v>
      </c>
      <c r="P93" s="127">
        <v>0</v>
      </c>
      <c r="Q93" s="226">
        <f t="shared" si="9"/>
        <v>0</v>
      </c>
      <c r="R93" s="127">
        <v>30000</v>
      </c>
      <c r="S93" s="157">
        <f t="shared" si="10"/>
        <v>133.59458496615605</v>
      </c>
      <c r="T93" s="157">
        <f t="shared" si="11"/>
        <v>100</v>
      </c>
    </row>
    <row r="94" spans="1:20" ht="27" customHeight="1" x14ac:dyDescent="0.2">
      <c r="A94" s="278"/>
      <c r="B94" s="308"/>
      <c r="C94" s="124" t="s">
        <v>28</v>
      </c>
      <c r="D94" s="312" t="s">
        <v>105</v>
      </c>
      <c r="E94" s="313"/>
      <c r="F94" s="126">
        <v>81</v>
      </c>
      <c r="G94" s="127">
        <v>118187</v>
      </c>
      <c r="H94" s="127">
        <v>123461</v>
      </c>
      <c r="I94" s="127">
        <v>100000</v>
      </c>
      <c r="J94" s="127">
        <v>123461</v>
      </c>
      <c r="K94" s="226">
        <f t="shared" si="6"/>
        <v>15000</v>
      </c>
      <c r="L94" s="226">
        <f t="shared" si="7"/>
        <v>65000</v>
      </c>
      <c r="M94" s="226">
        <f t="shared" si="8"/>
        <v>115000</v>
      </c>
      <c r="N94" s="127">
        <v>15000</v>
      </c>
      <c r="O94" s="127">
        <v>50000</v>
      </c>
      <c r="P94" s="127">
        <v>50000</v>
      </c>
      <c r="Q94" s="226">
        <f t="shared" si="9"/>
        <v>35000</v>
      </c>
      <c r="R94" s="127">
        <v>150000</v>
      </c>
      <c r="S94" s="157">
        <f t="shared" si="10"/>
        <v>121.49585699127661</v>
      </c>
      <c r="T94" s="157">
        <f t="shared" si="11"/>
        <v>104.46241972467361</v>
      </c>
    </row>
    <row r="95" spans="1:20" ht="15" customHeight="1" x14ac:dyDescent="0.2">
      <c r="A95" s="278"/>
      <c r="B95" s="308"/>
      <c r="C95" s="124" t="s">
        <v>30</v>
      </c>
      <c r="D95" s="312" t="s">
        <v>106</v>
      </c>
      <c r="E95" s="313"/>
      <c r="F95" s="126">
        <v>82</v>
      </c>
      <c r="G95" s="127"/>
      <c r="H95" s="127"/>
      <c r="I95" s="127"/>
      <c r="J95" s="127"/>
      <c r="K95" s="226">
        <f t="shared" si="6"/>
        <v>0</v>
      </c>
      <c r="L95" s="226">
        <f t="shared" si="7"/>
        <v>0</v>
      </c>
      <c r="M95" s="226">
        <f t="shared" si="8"/>
        <v>0</v>
      </c>
      <c r="N95" s="127"/>
      <c r="O95" s="127"/>
      <c r="P95" s="127"/>
      <c r="Q95" s="226">
        <f t="shared" si="9"/>
        <v>0</v>
      </c>
      <c r="R95" s="127"/>
      <c r="S95" s="157">
        <f t="shared" si="10"/>
        <v>0</v>
      </c>
      <c r="T95" s="157">
        <f t="shared" si="11"/>
        <v>0</v>
      </c>
    </row>
    <row r="96" spans="1:20" ht="15" customHeight="1" x14ac:dyDescent="0.2">
      <c r="A96" s="278"/>
      <c r="B96" s="308"/>
      <c r="C96" s="124" t="s">
        <v>32</v>
      </c>
      <c r="D96" s="312" t="s">
        <v>259</v>
      </c>
      <c r="E96" s="313"/>
      <c r="F96" s="126">
        <v>83</v>
      </c>
      <c r="G96" s="127"/>
      <c r="H96" s="127"/>
      <c r="I96" s="127"/>
      <c r="J96" s="127"/>
      <c r="K96" s="226">
        <f t="shared" si="6"/>
        <v>0</v>
      </c>
      <c r="L96" s="226">
        <f t="shared" si="7"/>
        <v>0</v>
      </c>
      <c r="M96" s="226">
        <f t="shared" si="8"/>
        <v>0</v>
      </c>
      <c r="N96" s="127"/>
      <c r="O96" s="127"/>
      <c r="P96" s="127"/>
      <c r="Q96" s="226">
        <f t="shared" si="9"/>
        <v>0</v>
      </c>
      <c r="R96" s="127"/>
      <c r="S96" s="157">
        <f t="shared" si="10"/>
        <v>0</v>
      </c>
      <c r="T96" s="157">
        <f t="shared" si="11"/>
        <v>0</v>
      </c>
    </row>
    <row r="97" spans="1:20" ht="15" customHeight="1" x14ac:dyDescent="0.2">
      <c r="A97" s="278"/>
      <c r="B97" s="308"/>
      <c r="C97" s="124" t="s">
        <v>33</v>
      </c>
      <c r="D97" s="312" t="s">
        <v>107</v>
      </c>
      <c r="E97" s="313"/>
      <c r="F97" s="126">
        <v>84</v>
      </c>
      <c r="G97" s="127"/>
      <c r="H97" s="127"/>
      <c r="I97" s="127"/>
      <c r="J97" s="127"/>
      <c r="K97" s="226">
        <f t="shared" si="6"/>
        <v>0</v>
      </c>
      <c r="L97" s="226">
        <f t="shared" si="7"/>
        <v>0</v>
      </c>
      <c r="M97" s="226">
        <f t="shared" si="8"/>
        <v>0</v>
      </c>
      <c r="N97" s="127"/>
      <c r="O97" s="127"/>
      <c r="P97" s="127"/>
      <c r="Q97" s="226">
        <f t="shared" si="9"/>
        <v>0</v>
      </c>
      <c r="R97" s="127"/>
      <c r="S97" s="157">
        <f t="shared" si="10"/>
        <v>0</v>
      </c>
      <c r="T97" s="157">
        <f t="shared" si="11"/>
        <v>0</v>
      </c>
    </row>
    <row r="98" spans="1:20" ht="15" customHeight="1" x14ac:dyDescent="0.2">
      <c r="A98" s="278"/>
      <c r="B98" s="308"/>
      <c r="C98" s="124" t="s">
        <v>39</v>
      </c>
      <c r="D98" s="312" t="s">
        <v>124</v>
      </c>
      <c r="E98" s="313"/>
      <c r="F98" s="126">
        <v>85</v>
      </c>
      <c r="G98" s="127">
        <v>167814</v>
      </c>
      <c r="H98" s="127">
        <v>202115</v>
      </c>
      <c r="I98" s="127">
        <v>180000</v>
      </c>
      <c r="J98" s="127">
        <v>202115</v>
      </c>
      <c r="K98" s="226">
        <f t="shared" si="6"/>
        <v>70000</v>
      </c>
      <c r="L98" s="226">
        <f t="shared" si="7"/>
        <v>105000</v>
      </c>
      <c r="M98" s="226">
        <f t="shared" si="8"/>
        <v>175000</v>
      </c>
      <c r="N98" s="127">
        <v>70000</v>
      </c>
      <c r="O98" s="127">
        <v>35000</v>
      </c>
      <c r="P98" s="127">
        <v>70000</v>
      </c>
      <c r="Q98" s="226">
        <f t="shared" si="9"/>
        <v>25000</v>
      </c>
      <c r="R98" s="127">
        <v>200000</v>
      </c>
      <c r="S98" s="157">
        <f t="shared" si="10"/>
        <v>98.953566039136135</v>
      </c>
      <c r="T98" s="157">
        <f t="shared" si="11"/>
        <v>120.43989178495238</v>
      </c>
    </row>
    <row r="99" spans="1:20" ht="28.5" customHeight="1" x14ac:dyDescent="0.2">
      <c r="A99" s="278"/>
      <c r="B99" s="308"/>
      <c r="C99" s="280" t="s">
        <v>347</v>
      </c>
      <c r="D99" s="281"/>
      <c r="E99" s="282"/>
      <c r="F99" s="126">
        <v>86</v>
      </c>
      <c r="G99" s="226">
        <f>G100+G113+G117+G126</f>
        <v>3575364</v>
      </c>
      <c r="H99" s="226">
        <f>H100+H113+H117+H126</f>
        <v>3433722</v>
      </c>
      <c r="I99" s="226">
        <f>I100+I113+I117+I126</f>
        <v>3639584.8</v>
      </c>
      <c r="J99" s="226">
        <f>J100+J113+J117+J126</f>
        <v>3433722</v>
      </c>
      <c r="K99" s="226">
        <f t="shared" si="6"/>
        <v>812862.09600000002</v>
      </c>
      <c r="L99" s="226">
        <f t="shared" si="7"/>
        <v>1803625.96</v>
      </c>
      <c r="M99" s="226">
        <f t="shared" si="8"/>
        <v>2799389.824</v>
      </c>
      <c r="N99" s="226">
        <f>N100+N113+N117+N126</f>
        <v>812862.09600000002</v>
      </c>
      <c r="O99" s="226">
        <f>O100+O113+O117+O126</f>
        <v>990763.86400000006</v>
      </c>
      <c r="P99" s="226">
        <f>P100+P113+P117+P126</f>
        <v>995763.86400000006</v>
      </c>
      <c r="Q99" s="226">
        <f t="shared" si="9"/>
        <v>946921.88480000012</v>
      </c>
      <c r="R99" s="226">
        <f>R100+R113+R117+R126</f>
        <v>3746311.7088000001</v>
      </c>
      <c r="S99" s="157">
        <f t="shared" si="10"/>
        <v>109.1035240709644</v>
      </c>
      <c r="T99" s="157">
        <f t="shared" si="11"/>
        <v>96.038389377976614</v>
      </c>
    </row>
    <row r="100" spans="1:20" x14ac:dyDescent="0.2">
      <c r="A100" s="278"/>
      <c r="B100" s="308"/>
      <c r="C100" s="124" t="s">
        <v>260</v>
      </c>
      <c r="D100" s="280" t="s">
        <v>286</v>
      </c>
      <c r="E100" s="282"/>
      <c r="F100" s="126">
        <v>87</v>
      </c>
      <c r="G100" s="226">
        <f>G101+G105</f>
        <v>2761490</v>
      </c>
      <c r="H100" s="226">
        <f>H101+H105</f>
        <v>2681277</v>
      </c>
      <c r="I100" s="226">
        <f>I101+I105</f>
        <v>2820000</v>
      </c>
      <c r="J100" s="226">
        <f>J101+J105</f>
        <v>2681277</v>
      </c>
      <c r="K100" s="226">
        <f t="shared" si="6"/>
        <v>645000</v>
      </c>
      <c r="L100" s="226">
        <f t="shared" si="7"/>
        <v>1440000</v>
      </c>
      <c r="M100" s="226">
        <f t="shared" si="8"/>
        <v>2240000</v>
      </c>
      <c r="N100" s="226">
        <f>N101+N105</f>
        <v>645000</v>
      </c>
      <c r="O100" s="226">
        <f>O101+O105</f>
        <v>795000</v>
      </c>
      <c r="P100" s="226">
        <f>P101+P105</f>
        <v>800000</v>
      </c>
      <c r="Q100" s="226">
        <f t="shared" si="9"/>
        <v>760000</v>
      </c>
      <c r="R100" s="226">
        <f>R101+R105</f>
        <v>3000000</v>
      </c>
      <c r="S100" s="157">
        <f t="shared" si="10"/>
        <v>111.88698519399524</v>
      </c>
      <c r="T100" s="157">
        <f t="shared" si="11"/>
        <v>97.095300001086372</v>
      </c>
    </row>
    <row r="101" spans="1:20" ht="24.75" customHeight="1" x14ac:dyDescent="0.2">
      <c r="A101" s="278"/>
      <c r="B101" s="308"/>
      <c r="C101" s="124" t="s">
        <v>162</v>
      </c>
      <c r="D101" s="283" t="s">
        <v>287</v>
      </c>
      <c r="E101" s="283"/>
      <c r="F101" s="126">
        <v>88</v>
      </c>
      <c r="G101" s="226">
        <f>G102+G103+G104</f>
        <v>2508701</v>
      </c>
      <c r="H101" s="226">
        <f>H102+H103+H104</f>
        <v>2421830</v>
      </c>
      <c r="I101" s="226">
        <f>I102+I103+I104</f>
        <v>2500000</v>
      </c>
      <c r="J101" s="226">
        <f>J102+J103+J104</f>
        <v>2421830</v>
      </c>
      <c r="K101" s="226">
        <f t="shared" si="6"/>
        <v>580000</v>
      </c>
      <c r="L101" s="226">
        <f t="shared" si="7"/>
        <v>1280000</v>
      </c>
      <c r="M101" s="226">
        <f t="shared" si="8"/>
        <v>1980000</v>
      </c>
      <c r="N101" s="226">
        <f>N102+N103+N104</f>
        <v>580000</v>
      </c>
      <c r="O101" s="226">
        <f>O102+O103+O104</f>
        <v>700000</v>
      </c>
      <c r="P101" s="226">
        <f>P102+P103+P104</f>
        <v>700000</v>
      </c>
      <c r="Q101" s="226">
        <f t="shared" si="9"/>
        <v>660000</v>
      </c>
      <c r="R101" s="226">
        <f>R102+R103+R104</f>
        <v>2640000</v>
      </c>
      <c r="S101" s="157">
        <f t="shared" si="10"/>
        <v>109.00847706073506</v>
      </c>
      <c r="T101" s="157">
        <f t="shared" si="11"/>
        <v>96.537211887745883</v>
      </c>
    </row>
    <row r="102" spans="1:20" ht="15" customHeight="1" x14ac:dyDescent="0.2">
      <c r="A102" s="278"/>
      <c r="B102" s="308"/>
      <c r="C102" s="278"/>
      <c r="D102" s="283" t="s">
        <v>178</v>
      </c>
      <c r="E102" s="283"/>
      <c r="F102" s="126">
        <v>89</v>
      </c>
      <c r="G102" s="127">
        <v>2508701</v>
      </c>
      <c r="H102" s="127">
        <v>2421830</v>
      </c>
      <c r="I102" s="127">
        <v>2500000</v>
      </c>
      <c r="J102" s="127">
        <v>2421830</v>
      </c>
      <c r="K102" s="226">
        <f t="shared" si="6"/>
        <v>580000</v>
      </c>
      <c r="L102" s="226">
        <f t="shared" si="7"/>
        <v>1280000</v>
      </c>
      <c r="M102" s="226">
        <f t="shared" si="8"/>
        <v>1980000</v>
      </c>
      <c r="N102" s="127">
        <v>580000</v>
      </c>
      <c r="O102" s="127">
        <v>700000</v>
      </c>
      <c r="P102" s="127">
        <v>700000</v>
      </c>
      <c r="Q102" s="226">
        <f t="shared" si="9"/>
        <v>660000</v>
      </c>
      <c r="R102" s="127">
        <v>2640000</v>
      </c>
      <c r="S102" s="157">
        <f t="shared" si="10"/>
        <v>109.00847706073506</v>
      </c>
      <c r="T102" s="157">
        <f t="shared" si="11"/>
        <v>96.537211887745883</v>
      </c>
    </row>
    <row r="103" spans="1:20" ht="25.5" customHeight="1" x14ac:dyDescent="0.2">
      <c r="A103" s="278"/>
      <c r="B103" s="308"/>
      <c r="C103" s="278"/>
      <c r="D103" s="305" t="s">
        <v>194</v>
      </c>
      <c r="E103" s="306"/>
      <c r="F103" s="126">
        <v>90</v>
      </c>
      <c r="G103" s="127">
        <v>0</v>
      </c>
      <c r="H103" s="127">
        <v>0</v>
      </c>
      <c r="I103" s="127">
        <v>0</v>
      </c>
      <c r="J103" s="127">
        <v>0</v>
      </c>
      <c r="K103" s="226">
        <f t="shared" si="6"/>
        <v>0</v>
      </c>
      <c r="L103" s="226">
        <f t="shared" si="7"/>
        <v>0</v>
      </c>
      <c r="M103" s="226">
        <f t="shared" si="8"/>
        <v>0</v>
      </c>
      <c r="N103" s="127">
        <v>0</v>
      </c>
      <c r="O103" s="127">
        <v>0</v>
      </c>
      <c r="P103" s="127">
        <v>0</v>
      </c>
      <c r="Q103" s="226">
        <f t="shared" si="9"/>
        <v>0</v>
      </c>
      <c r="R103" s="127">
        <v>0</v>
      </c>
      <c r="S103" s="157">
        <f t="shared" si="10"/>
        <v>0</v>
      </c>
      <c r="T103" s="157">
        <f t="shared" si="11"/>
        <v>0</v>
      </c>
    </row>
    <row r="104" spans="1:20" ht="12.75" customHeight="1" x14ac:dyDescent="0.2">
      <c r="A104" s="278"/>
      <c r="B104" s="308"/>
      <c r="C104" s="278"/>
      <c r="D104" s="283" t="s">
        <v>179</v>
      </c>
      <c r="E104" s="283"/>
      <c r="F104" s="126">
        <v>91</v>
      </c>
      <c r="G104" s="127">
        <v>0</v>
      </c>
      <c r="H104" s="127">
        <v>0</v>
      </c>
      <c r="I104" s="127">
        <v>0</v>
      </c>
      <c r="J104" s="127">
        <v>0</v>
      </c>
      <c r="K104" s="226">
        <f t="shared" si="6"/>
        <v>0</v>
      </c>
      <c r="L104" s="226">
        <f t="shared" si="7"/>
        <v>0</v>
      </c>
      <c r="M104" s="226">
        <f t="shared" si="8"/>
        <v>0</v>
      </c>
      <c r="N104" s="127">
        <v>0</v>
      </c>
      <c r="O104" s="127">
        <v>0</v>
      </c>
      <c r="P104" s="127">
        <v>0</v>
      </c>
      <c r="Q104" s="226">
        <f t="shared" si="9"/>
        <v>0</v>
      </c>
      <c r="R104" s="127">
        <v>0</v>
      </c>
      <c r="S104" s="157">
        <f t="shared" si="10"/>
        <v>0</v>
      </c>
      <c r="T104" s="157">
        <f t="shared" si="11"/>
        <v>0</v>
      </c>
    </row>
    <row r="105" spans="1:20" ht="26.25" customHeight="1" x14ac:dyDescent="0.2">
      <c r="A105" s="278"/>
      <c r="B105" s="308"/>
      <c r="C105" s="124" t="s">
        <v>163</v>
      </c>
      <c r="D105" s="283" t="s">
        <v>284</v>
      </c>
      <c r="E105" s="283"/>
      <c r="F105" s="126">
        <v>92</v>
      </c>
      <c r="G105" s="226">
        <f>G106+G109+G110+G111+G112</f>
        <v>252789</v>
      </c>
      <c r="H105" s="226">
        <f>H106+H109+H110+H111+H112</f>
        <v>259447</v>
      </c>
      <c r="I105" s="226">
        <f>I106+I109+I110+I111+I112</f>
        <v>320000</v>
      </c>
      <c r="J105" s="226">
        <f>J106+J109+J110+J111+J112</f>
        <v>259447</v>
      </c>
      <c r="K105" s="226">
        <f t="shared" si="6"/>
        <v>65000</v>
      </c>
      <c r="L105" s="226">
        <f t="shared" si="7"/>
        <v>160000</v>
      </c>
      <c r="M105" s="226">
        <f t="shared" si="8"/>
        <v>260000</v>
      </c>
      <c r="N105" s="226">
        <f>N106+N109+N110+N111+N112</f>
        <v>65000</v>
      </c>
      <c r="O105" s="226">
        <f>O106+O109+O110+O111+O112</f>
        <v>95000</v>
      </c>
      <c r="P105" s="226">
        <f>P106+P109+P110+P111+P112</f>
        <v>100000</v>
      </c>
      <c r="Q105" s="226">
        <f t="shared" si="9"/>
        <v>100000</v>
      </c>
      <c r="R105" s="226">
        <f>R106+R109+R110+R111+R112</f>
        <v>360000</v>
      </c>
      <c r="S105" s="157">
        <f t="shared" si="10"/>
        <v>138.75666321059791</v>
      </c>
      <c r="T105" s="157">
        <f t="shared" si="11"/>
        <v>102.63381713603043</v>
      </c>
    </row>
    <row r="106" spans="1:20" ht="39.75" customHeight="1" x14ac:dyDescent="0.2">
      <c r="A106" s="278"/>
      <c r="B106" s="308"/>
      <c r="C106" s="124"/>
      <c r="D106" s="283" t="s">
        <v>92</v>
      </c>
      <c r="E106" s="283"/>
      <c r="F106" s="126">
        <v>93</v>
      </c>
      <c r="G106" s="226">
        <f>G107+G108</f>
        <v>0</v>
      </c>
      <c r="H106" s="226">
        <f>H107+H108</f>
        <v>0</v>
      </c>
      <c r="I106" s="226">
        <f>I107+I108</f>
        <v>30000</v>
      </c>
      <c r="J106" s="226">
        <f>J107+J108</f>
        <v>0</v>
      </c>
      <c r="K106" s="226">
        <f t="shared" si="6"/>
        <v>0</v>
      </c>
      <c r="L106" s="226">
        <f t="shared" si="7"/>
        <v>10000</v>
      </c>
      <c r="M106" s="226">
        <f t="shared" si="8"/>
        <v>20000</v>
      </c>
      <c r="N106" s="226">
        <f>N107+N108</f>
        <v>0</v>
      </c>
      <c r="O106" s="226">
        <f>O107+O108</f>
        <v>10000</v>
      </c>
      <c r="P106" s="226">
        <f>P107+P108</f>
        <v>10000</v>
      </c>
      <c r="Q106" s="226">
        <f t="shared" si="9"/>
        <v>10000</v>
      </c>
      <c r="R106" s="226">
        <f>R107+R108</f>
        <v>30000</v>
      </c>
      <c r="S106" s="157">
        <f t="shared" si="10"/>
        <v>0</v>
      </c>
      <c r="T106" s="157">
        <f t="shared" si="11"/>
        <v>0</v>
      </c>
    </row>
    <row r="107" spans="1:20" ht="26.25" customHeight="1" x14ac:dyDescent="0.2">
      <c r="A107" s="278"/>
      <c r="B107" s="308"/>
      <c r="C107" s="124"/>
      <c r="D107" s="125"/>
      <c r="E107" s="125" t="s">
        <v>248</v>
      </c>
      <c r="F107" s="126">
        <v>94</v>
      </c>
      <c r="G107" s="127">
        <v>0</v>
      </c>
      <c r="H107" s="127">
        <v>0</v>
      </c>
      <c r="I107" s="127">
        <v>0</v>
      </c>
      <c r="J107" s="127">
        <v>0</v>
      </c>
      <c r="K107" s="226">
        <f t="shared" si="6"/>
        <v>0</v>
      </c>
      <c r="L107" s="226">
        <f t="shared" si="7"/>
        <v>0</v>
      </c>
      <c r="M107" s="226">
        <f t="shared" si="8"/>
        <v>0</v>
      </c>
      <c r="N107" s="127">
        <v>0</v>
      </c>
      <c r="O107" s="127">
        <v>0</v>
      </c>
      <c r="P107" s="127">
        <v>0</v>
      </c>
      <c r="Q107" s="226">
        <f t="shared" si="9"/>
        <v>0</v>
      </c>
      <c r="R107" s="127">
        <v>0</v>
      </c>
      <c r="S107" s="157">
        <f t="shared" si="10"/>
        <v>0</v>
      </c>
      <c r="T107" s="157">
        <f t="shared" si="11"/>
        <v>0</v>
      </c>
    </row>
    <row r="108" spans="1:20" ht="39.75" customHeight="1" x14ac:dyDescent="0.2">
      <c r="A108" s="278"/>
      <c r="B108" s="308"/>
      <c r="C108" s="124"/>
      <c r="D108" s="125"/>
      <c r="E108" s="125" t="s">
        <v>249</v>
      </c>
      <c r="F108" s="126">
        <v>95</v>
      </c>
      <c r="G108" s="127">
        <v>0</v>
      </c>
      <c r="H108" s="127">
        <v>0</v>
      </c>
      <c r="I108" s="127">
        <v>30000</v>
      </c>
      <c r="J108" s="127">
        <v>0</v>
      </c>
      <c r="K108" s="226">
        <f t="shared" si="6"/>
        <v>0</v>
      </c>
      <c r="L108" s="226">
        <f t="shared" si="7"/>
        <v>10000</v>
      </c>
      <c r="M108" s="226">
        <f t="shared" si="8"/>
        <v>20000</v>
      </c>
      <c r="N108" s="127">
        <v>0</v>
      </c>
      <c r="O108" s="127">
        <v>10000</v>
      </c>
      <c r="P108" s="127">
        <v>10000</v>
      </c>
      <c r="Q108" s="226">
        <f t="shared" si="9"/>
        <v>10000</v>
      </c>
      <c r="R108" s="127">
        <v>30000</v>
      </c>
      <c r="S108" s="157">
        <f t="shared" si="10"/>
        <v>0</v>
      </c>
      <c r="T108" s="157">
        <f t="shared" si="11"/>
        <v>0</v>
      </c>
    </row>
    <row r="109" spans="1:20" ht="13.5" customHeight="1" x14ac:dyDescent="0.2">
      <c r="A109" s="278"/>
      <c r="B109" s="308"/>
      <c r="C109" s="124"/>
      <c r="D109" s="283" t="s">
        <v>93</v>
      </c>
      <c r="E109" s="283"/>
      <c r="F109" s="126">
        <v>96</v>
      </c>
      <c r="G109" s="127">
        <v>225359</v>
      </c>
      <c r="H109" s="127">
        <v>249205</v>
      </c>
      <c r="I109" s="127">
        <v>240000</v>
      </c>
      <c r="J109" s="127">
        <v>249205</v>
      </c>
      <c r="K109" s="226">
        <f t="shared" si="6"/>
        <v>60000</v>
      </c>
      <c r="L109" s="226">
        <f t="shared" si="7"/>
        <v>140000</v>
      </c>
      <c r="M109" s="226">
        <f t="shared" si="8"/>
        <v>220000</v>
      </c>
      <c r="N109" s="127">
        <v>60000</v>
      </c>
      <c r="O109" s="127">
        <v>80000</v>
      </c>
      <c r="P109" s="127">
        <v>80000</v>
      </c>
      <c r="Q109" s="226">
        <f t="shared" si="9"/>
        <v>80000</v>
      </c>
      <c r="R109" s="127">
        <v>300000</v>
      </c>
      <c r="S109" s="157">
        <f t="shared" si="10"/>
        <v>120.38281735920226</v>
      </c>
      <c r="T109" s="157">
        <f t="shared" si="11"/>
        <v>110.58133910782351</v>
      </c>
    </row>
    <row r="110" spans="1:20" ht="12" customHeight="1" x14ac:dyDescent="0.2">
      <c r="A110" s="278"/>
      <c r="B110" s="308"/>
      <c r="C110" s="124"/>
      <c r="D110" s="283" t="s">
        <v>94</v>
      </c>
      <c r="E110" s="283"/>
      <c r="F110" s="126">
        <v>97</v>
      </c>
      <c r="G110" s="127">
        <v>0</v>
      </c>
      <c r="H110" s="127">
        <v>0</v>
      </c>
      <c r="I110" s="127">
        <v>0</v>
      </c>
      <c r="J110" s="127">
        <v>0</v>
      </c>
      <c r="K110" s="226">
        <f t="shared" si="6"/>
        <v>0</v>
      </c>
      <c r="L110" s="226">
        <f t="shared" si="7"/>
        <v>0</v>
      </c>
      <c r="M110" s="226">
        <f t="shared" si="8"/>
        <v>0</v>
      </c>
      <c r="N110" s="127">
        <v>0</v>
      </c>
      <c r="O110" s="127">
        <v>0</v>
      </c>
      <c r="P110" s="127">
        <v>0</v>
      </c>
      <c r="Q110" s="226">
        <f t="shared" si="9"/>
        <v>0</v>
      </c>
      <c r="R110" s="127">
        <v>0</v>
      </c>
      <c r="S110" s="157">
        <f t="shared" si="10"/>
        <v>0</v>
      </c>
      <c r="T110" s="157">
        <f t="shared" si="11"/>
        <v>0</v>
      </c>
    </row>
    <row r="111" spans="1:20" ht="27" customHeight="1" x14ac:dyDescent="0.2">
      <c r="A111" s="278"/>
      <c r="B111" s="308"/>
      <c r="C111" s="124"/>
      <c r="D111" s="283" t="s">
        <v>175</v>
      </c>
      <c r="E111" s="283"/>
      <c r="F111" s="126">
        <v>98</v>
      </c>
      <c r="G111" s="127">
        <v>0</v>
      </c>
      <c r="H111" s="127">
        <v>0</v>
      </c>
      <c r="I111" s="127">
        <v>0</v>
      </c>
      <c r="J111" s="127">
        <v>0</v>
      </c>
      <c r="K111" s="226">
        <f t="shared" si="6"/>
        <v>0</v>
      </c>
      <c r="L111" s="226">
        <f t="shared" si="7"/>
        <v>0</v>
      </c>
      <c r="M111" s="226">
        <f t="shared" si="8"/>
        <v>0</v>
      </c>
      <c r="N111" s="127">
        <v>0</v>
      </c>
      <c r="O111" s="127">
        <v>0</v>
      </c>
      <c r="P111" s="127">
        <v>0</v>
      </c>
      <c r="Q111" s="226">
        <f t="shared" si="9"/>
        <v>0</v>
      </c>
      <c r="R111" s="127">
        <v>0</v>
      </c>
      <c r="S111" s="157">
        <f t="shared" si="10"/>
        <v>0</v>
      </c>
      <c r="T111" s="157">
        <f t="shared" si="11"/>
        <v>0</v>
      </c>
    </row>
    <row r="112" spans="1:20" ht="12" customHeight="1" x14ac:dyDescent="0.2">
      <c r="A112" s="278"/>
      <c r="B112" s="308"/>
      <c r="C112" s="124"/>
      <c r="D112" s="283" t="s">
        <v>176</v>
      </c>
      <c r="E112" s="283"/>
      <c r="F112" s="126">
        <v>99</v>
      </c>
      <c r="G112" s="127">
        <v>27430</v>
      </c>
      <c r="H112" s="127">
        <v>10242</v>
      </c>
      <c r="I112" s="127">
        <v>50000</v>
      </c>
      <c r="J112" s="127">
        <v>10242</v>
      </c>
      <c r="K112" s="226">
        <f t="shared" si="6"/>
        <v>5000</v>
      </c>
      <c r="L112" s="226">
        <f t="shared" si="7"/>
        <v>10000</v>
      </c>
      <c r="M112" s="226">
        <f t="shared" si="8"/>
        <v>20000</v>
      </c>
      <c r="N112" s="127">
        <v>5000</v>
      </c>
      <c r="O112" s="127">
        <v>5000</v>
      </c>
      <c r="P112" s="127">
        <v>10000</v>
      </c>
      <c r="Q112" s="226">
        <f t="shared" si="9"/>
        <v>10000</v>
      </c>
      <c r="R112" s="127">
        <v>30000</v>
      </c>
      <c r="S112" s="157">
        <f t="shared" si="10"/>
        <v>292.91154071470419</v>
      </c>
      <c r="T112" s="157">
        <f t="shared" si="11"/>
        <v>37.338680277068903</v>
      </c>
    </row>
    <row r="113" spans="1:20" ht="25.5" customHeight="1" x14ac:dyDescent="0.2">
      <c r="A113" s="278"/>
      <c r="B113" s="308"/>
      <c r="C113" s="21" t="s">
        <v>164</v>
      </c>
      <c r="D113" s="279" t="s">
        <v>285</v>
      </c>
      <c r="E113" s="279"/>
      <c r="F113" s="126">
        <v>100</v>
      </c>
      <c r="G113" s="226">
        <f>G114+G115+G116</f>
        <v>0</v>
      </c>
      <c r="H113" s="226">
        <f>H114+H115+H116</f>
        <v>0</v>
      </c>
      <c r="I113" s="226">
        <f>I114+I115+I116</f>
        <v>0</v>
      </c>
      <c r="J113" s="226">
        <f>J114+J115+J116</f>
        <v>0</v>
      </c>
      <c r="K113" s="226">
        <f t="shared" si="6"/>
        <v>0</v>
      </c>
      <c r="L113" s="226">
        <f t="shared" si="7"/>
        <v>0</v>
      </c>
      <c r="M113" s="226">
        <f t="shared" si="8"/>
        <v>0</v>
      </c>
      <c r="N113" s="226">
        <f>N114+N115+N116</f>
        <v>0</v>
      </c>
      <c r="O113" s="226">
        <f>O114+O115+O116</f>
        <v>0</v>
      </c>
      <c r="P113" s="226">
        <f>P114+P115+P116</f>
        <v>0</v>
      </c>
      <c r="Q113" s="226">
        <f t="shared" si="9"/>
        <v>0</v>
      </c>
      <c r="R113" s="226">
        <f>R114+R115+R116</f>
        <v>0</v>
      </c>
      <c r="S113" s="157">
        <f t="shared" si="10"/>
        <v>0</v>
      </c>
      <c r="T113" s="157">
        <f t="shared" si="11"/>
        <v>0</v>
      </c>
    </row>
    <row r="114" spans="1:20" ht="27" customHeight="1" x14ac:dyDescent="0.2">
      <c r="A114" s="278"/>
      <c r="B114" s="308"/>
      <c r="C114" s="21"/>
      <c r="D114" s="279" t="s">
        <v>95</v>
      </c>
      <c r="E114" s="279"/>
      <c r="F114" s="126">
        <v>101</v>
      </c>
      <c r="G114" s="127">
        <v>0</v>
      </c>
      <c r="H114" s="127">
        <v>0</v>
      </c>
      <c r="I114" s="127">
        <v>0</v>
      </c>
      <c r="J114" s="127">
        <v>0</v>
      </c>
      <c r="K114" s="226">
        <f t="shared" si="6"/>
        <v>0</v>
      </c>
      <c r="L114" s="226">
        <f t="shared" si="7"/>
        <v>0</v>
      </c>
      <c r="M114" s="226">
        <f t="shared" si="8"/>
        <v>0</v>
      </c>
      <c r="N114" s="127">
        <v>0</v>
      </c>
      <c r="O114" s="127">
        <v>0</v>
      </c>
      <c r="P114" s="127">
        <v>0</v>
      </c>
      <c r="Q114" s="226">
        <f t="shared" si="9"/>
        <v>0</v>
      </c>
      <c r="R114" s="127">
        <v>0</v>
      </c>
      <c r="S114" s="157">
        <f t="shared" si="10"/>
        <v>0</v>
      </c>
      <c r="T114" s="157">
        <f t="shared" si="11"/>
        <v>0</v>
      </c>
    </row>
    <row r="115" spans="1:20" ht="24.75" customHeight="1" x14ac:dyDescent="0.2">
      <c r="A115" s="278"/>
      <c r="B115" s="308"/>
      <c r="C115" s="21"/>
      <c r="D115" s="279" t="s">
        <v>96</v>
      </c>
      <c r="E115" s="279"/>
      <c r="F115" s="126">
        <v>102</v>
      </c>
      <c r="G115" s="127">
        <v>0</v>
      </c>
      <c r="H115" s="127">
        <v>0</v>
      </c>
      <c r="I115" s="127">
        <v>0</v>
      </c>
      <c r="J115" s="127">
        <v>0</v>
      </c>
      <c r="K115" s="226">
        <f t="shared" si="6"/>
        <v>0</v>
      </c>
      <c r="L115" s="226">
        <f t="shared" si="7"/>
        <v>0</v>
      </c>
      <c r="M115" s="226">
        <f t="shared" si="8"/>
        <v>0</v>
      </c>
      <c r="N115" s="127">
        <v>0</v>
      </c>
      <c r="O115" s="127">
        <v>0</v>
      </c>
      <c r="P115" s="127">
        <v>0</v>
      </c>
      <c r="Q115" s="226">
        <f t="shared" si="9"/>
        <v>0</v>
      </c>
      <c r="R115" s="127">
        <v>0</v>
      </c>
      <c r="S115" s="157">
        <f t="shared" si="10"/>
        <v>0</v>
      </c>
      <c r="T115" s="157">
        <f t="shared" si="11"/>
        <v>0</v>
      </c>
    </row>
    <row r="116" spans="1:20" ht="38.25" customHeight="1" x14ac:dyDescent="0.2">
      <c r="A116" s="278"/>
      <c r="B116" s="308"/>
      <c r="C116" s="21"/>
      <c r="D116" s="279" t="s">
        <v>177</v>
      </c>
      <c r="E116" s="279"/>
      <c r="F116" s="126">
        <v>103</v>
      </c>
      <c r="G116" s="127">
        <v>0</v>
      </c>
      <c r="H116" s="127">
        <v>0</v>
      </c>
      <c r="I116" s="127">
        <v>0</v>
      </c>
      <c r="J116" s="127">
        <v>0</v>
      </c>
      <c r="K116" s="226">
        <f t="shared" si="6"/>
        <v>0</v>
      </c>
      <c r="L116" s="226">
        <f t="shared" si="7"/>
        <v>0</v>
      </c>
      <c r="M116" s="226">
        <f t="shared" si="8"/>
        <v>0</v>
      </c>
      <c r="N116" s="127">
        <v>0</v>
      </c>
      <c r="O116" s="127">
        <v>0</v>
      </c>
      <c r="P116" s="127">
        <v>0</v>
      </c>
      <c r="Q116" s="226">
        <f t="shared" si="9"/>
        <v>0</v>
      </c>
      <c r="R116" s="127">
        <v>0</v>
      </c>
      <c r="S116" s="157">
        <f t="shared" si="10"/>
        <v>0</v>
      </c>
      <c r="T116" s="157">
        <f t="shared" si="11"/>
        <v>0</v>
      </c>
    </row>
    <row r="117" spans="1:20" ht="50.25" customHeight="1" x14ac:dyDescent="0.2">
      <c r="A117" s="278"/>
      <c r="B117" s="308"/>
      <c r="C117" s="21" t="s">
        <v>165</v>
      </c>
      <c r="D117" s="279" t="s">
        <v>320</v>
      </c>
      <c r="E117" s="279"/>
      <c r="F117" s="126">
        <v>104</v>
      </c>
      <c r="G117" s="226">
        <f>G118+G121+G124+G125</f>
        <v>190208</v>
      </c>
      <c r="H117" s="226">
        <f>H118+H121+H124+H125</f>
        <v>159932</v>
      </c>
      <c r="I117" s="226">
        <f>I118+I121+I124+I125</f>
        <v>196400</v>
      </c>
      <c r="J117" s="226">
        <f>J118+J121+J124+J125</f>
        <v>159932</v>
      </c>
      <c r="K117" s="226">
        <f t="shared" si="6"/>
        <v>28800</v>
      </c>
      <c r="L117" s="226">
        <f t="shared" si="7"/>
        <v>58000</v>
      </c>
      <c r="M117" s="226">
        <f t="shared" si="8"/>
        <v>87200</v>
      </c>
      <c r="N117" s="226">
        <f>N118+N121+N124+N125</f>
        <v>28800</v>
      </c>
      <c r="O117" s="226">
        <f>O118+O121+O124+O125</f>
        <v>29200</v>
      </c>
      <c r="P117" s="226">
        <f>P118+P121+P124+P125</f>
        <v>29200</v>
      </c>
      <c r="Q117" s="226">
        <f t="shared" si="9"/>
        <v>29440</v>
      </c>
      <c r="R117" s="226">
        <f>R118+R121+R124+R125</f>
        <v>116640</v>
      </c>
      <c r="S117" s="157">
        <f t="shared" si="10"/>
        <v>72.930995673161092</v>
      </c>
      <c r="T117" s="157">
        <f t="shared" si="11"/>
        <v>84.082688425302834</v>
      </c>
    </row>
    <row r="118" spans="1:20" ht="13.5" customHeight="1" x14ac:dyDescent="0.2">
      <c r="A118" s="278"/>
      <c r="B118" s="308"/>
      <c r="C118" s="325"/>
      <c r="D118" s="279" t="s">
        <v>226</v>
      </c>
      <c r="E118" s="279"/>
      <c r="F118" s="126">
        <v>105</v>
      </c>
      <c r="G118" s="226">
        <f>G119+G120</f>
        <v>108098</v>
      </c>
      <c r="H118" s="226">
        <f>H119+H120</f>
        <v>107367</v>
      </c>
      <c r="I118" s="226">
        <f>I119+I120</f>
        <v>110400</v>
      </c>
      <c r="J118" s="226">
        <f>J119+J120</f>
        <v>107367</v>
      </c>
      <c r="K118" s="226">
        <f t="shared" si="6"/>
        <v>14400</v>
      </c>
      <c r="L118" s="226">
        <f t="shared" si="7"/>
        <v>29000</v>
      </c>
      <c r="M118" s="226">
        <f t="shared" si="8"/>
        <v>43600</v>
      </c>
      <c r="N118" s="226">
        <f>N119+N120</f>
        <v>14400</v>
      </c>
      <c r="O118" s="226">
        <f>O119+O120</f>
        <v>14600</v>
      </c>
      <c r="P118" s="226">
        <f>P119+P120</f>
        <v>14600</v>
      </c>
      <c r="Q118" s="226">
        <f t="shared" si="9"/>
        <v>14720</v>
      </c>
      <c r="R118" s="226">
        <f>R119+R120</f>
        <v>58320</v>
      </c>
      <c r="S118" s="157">
        <f t="shared" si="10"/>
        <v>54.318365978373237</v>
      </c>
      <c r="T118" s="157">
        <f t="shared" si="11"/>
        <v>99.323761771725657</v>
      </c>
    </row>
    <row r="119" spans="1:20" ht="13.5" customHeight="1" x14ac:dyDescent="0.2">
      <c r="A119" s="278"/>
      <c r="B119" s="308"/>
      <c r="C119" s="325"/>
      <c r="D119" s="19"/>
      <c r="E119" s="98" t="s">
        <v>270</v>
      </c>
      <c r="F119" s="126">
        <v>106</v>
      </c>
      <c r="G119" s="127">
        <v>108098</v>
      </c>
      <c r="H119" s="127">
        <v>107367</v>
      </c>
      <c r="I119" s="127">
        <v>110400</v>
      </c>
      <c r="J119" s="127">
        <v>107367</v>
      </c>
      <c r="K119" s="226">
        <f t="shared" si="6"/>
        <v>14400</v>
      </c>
      <c r="L119" s="226">
        <f t="shared" si="7"/>
        <v>29000</v>
      </c>
      <c r="M119" s="226">
        <f t="shared" si="8"/>
        <v>43600</v>
      </c>
      <c r="N119" s="127">
        <v>14400</v>
      </c>
      <c r="O119" s="127">
        <v>14600</v>
      </c>
      <c r="P119" s="127">
        <v>14600</v>
      </c>
      <c r="Q119" s="226">
        <f t="shared" si="9"/>
        <v>14720</v>
      </c>
      <c r="R119" s="127">
        <v>58320</v>
      </c>
      <c r="S119" s="157">
        <f t="shared" si="10"/>
        <v>54.318365978373237</v>
      </c>
      <c r="T119" s="157">
        <f t="shared" si="11"/>
        <v>99.323761771725657</v>
      </c>
    </row>
    <row r="120" spans="1:20" ht="13.5" customHeight="1" x14ac:dyDescent="0.2">
      <c r="A120" s="278"/>
      <c r="B120" s="308"/>
      <c r="C120" s="325"/>
      <c r="D120" s="19"/>
      <c r="E120" s="98" t="s">
        <v>290</v>
      </c>
      <c r="F120" s="126">
        <v>107</v>
      </c>
      <c r="G120" s="127">
        <v>0</v>
      </c>
      <c r="H120" s="127">
        <v>0</v>
      </c>
      <c r="I120" s="127">
        <v>0</v>
      </c>
      <c r="J120" s="127">
        <v>0</v>
      </c>
      <c r="K120" s="226">
        <f t="shared" si="6"/>
        <v>0</v>
      </c>
      <c r="L120" s="226">
        <f t="shared" si="7"/>
        <v>0</v>
      </c>
      <c r="M120" s="226">
        <f t="shared" si="8"/>
        <v>0</v>
      </c>
      <c r="N120" s="127">
        <v>0</v>
      </c>
      <c r="O120" s="127">
        <v>0</v>
      </c>
      <c r="P120" s="127">
        <v>0</v>
      </c>
      <c r="Q120" s="226">
        <f t="shared" si="9"/>
        <v>0</v>
      </c>
      <c r="R120" s="127">
        <v>0</v>
      </c>
      <c r="S120" s="157">
        <f t="shared" si="10"/>
        <v>0</v>
      </c>
      <c r="T120" s="157">
        <f t="shared" si="11"/>
        <v>0</v>
      </c>
    </row>
    <row r="121" spans="1:20" ht="27" customHeight="1" x14ac:dyDescent="0.2">
      <c r="A121" s="278"/>
      <c r="B121" s="308"/>
      <c r="C121" s="325"/>
      <c r="D121" s="279" t="s">
        <v>269</v>
      </c>
      <c r="E121" s="279"/>
      <c r="F121" s="126">
        <v>108</v>
      </c>
      <c r="G121" s="226">
        <f>G122+G123</f>
        <v>34105</v>
      </c>
      <c r="H121" s="226">
        <f>H122+H123</f>
        <v>16560</v>
      </c>
      <c r="I121" s="226">
        <f>I122+I123</f>
        <v>26000</v>
      </c>
      <c r="J121" s="226">
        <f>J122+J123</f>
        <v>16560</v>
      </c>
      <c r="K121" s="226">
        <f t="shared" si="6"/>
        <v>14400</v>
      </c>
      <c r="L121" s="226">
        <f t="shared" si="7"/>
        <v>29000</v>
      </c>
      <c r="M121" s="226">
        <f t="shared" si="8"/>
        <v>43600</v>
      </c>
      <c r="N121" s="226">
        <f>N122+N123</f>
        <v>14400</v>
      </c>
      <c r="O121" s="226">
        <f>O122+O123</f>
        <v>14600</v>
      </c>
      <c r="P121" s="226">
        <f>P122+P123</f>
        <v>14600</v>
      </c>
      <c r="Q121" s="226">
        <f t="shared" si="9"/>
        <v>14720</v>
      </c>
      <c r="R121" s="226">
        <f>R122+R123</f>
        <v>58320</v>
      </c>
      <c r="S121" s="157">
        <f t="shared" si="10"/>
        <v>352.17391304347825</v>
      </c>
      <c r="T121" s="157">
        <f t="shared" si="11"/>
        <v>48.555930215510926</v>
      </c>
    </row>
    <row r="122" spans="1:20" ht="14.25" customHeight="1" x14ac:dyDescent="0.2">
      <c r="A122" s="278"/>
      <c r="B122" s="308"/>
      <c r="C122" s="325"/>
      <c r="D122" s="19"/>
      <c r="E122" s="98" t="s">
        <v>270</v>
      </c>
      <c r="F122" s="126">
        <v>109</v>
      </c>
      <c r="G122" s="127">
        <v>34105</v>
      </c>
      <c r="H122" s="127">
        <v>16560</v>
      </c>
      <c r="I122" s="127">
        <v>26000</v>
      </c>
      <c r="J122" s="127">
        <v>16560</v>
      </c>
      <c r="K122" s="226">
        <f t="shared" si="6"/>
        <v>14400</v>
      </c>
      <c r="L122" s="226">
        <f t="shared" si="7"/>
        <v>29000</v>
      </c>
      <c r="M122" s="226">
        <f t="shared" si="8"/>
        <v>43600</v>
      </c>
      <c r="N122" s="127">
        <v>14400</v>
      </c>
      <c r="O122" s="127">
        <v>14600</v>
      </c>
      <c r="P122" s="127">
        <v>14600</v>
      </c>
      <c r="Q122" s="226">
        <f t="shared" si="9"/>
        <v>14720</v>
      </c>
      <c r="R122" s="127">
        <v>58320</v>
      </c>
      <c r="S122" s="157">
        <f t="shared" si="10"/>
        <v>352.17391304347825</v>
      </c>
      <c r="T122" s="157">
        <f t="shared" si="11"/>
        <v>48.555930215510926</v>
      </c>
    </row>
    <row r="123" spans="1:20" ht="14.25" customHeight="1" x14ac:dyDescent="0.2">
      <c r="A123" s="278"/>
      <c r="B123" s="308"/>
      <c r="C123" s="325"/>
      <c r="D123" s="19"/>
      <c r="E123" s="98" t="s">
        <v>290</v>
      </c>
      <c r="F123" s="126">
        <v>110</v>
      </c>
      <c r="G123" s="127">
        <v>0</v>
      </c>
      <c r="H123" s="127">
        <v>0</v>
      </c>
      <c r="I123" s="127">
        <v>0</v>
      </c>
      <c r="J123" s="127">
        <v>0</v>
      </c>
      <c r="K123" s="226">
        <f t="shared" si="6"/>
        <v>0</v>
      </c>
      <c r="L123" s="226">
        <f t="shared" si="7"/>
        <v>0</v>
      </c>
      <c r="M123" s="226">
        <f t="shared" si="8"/>
        <v>0</v>
      </c>
      <c r="N123" s="127">
        <v>0</v>
      </c>
      <c r="O123" s="127">
        <v>0</v>
      </c>
      <c r="P123" s="127">
        <v>0</v>
      </c>
      <c r="Q123" s="226">
        <f t="shared" si="9"/>
        <v>0</v>
      </c>
      <c r="R123" s="127">
        <v>0</v>
      </c>
      <c r="S123" s="157">
        <f t="shared" si="10"/>
        <v>0</v>
      </c>
      <c r="T123" s="157">
        <f t="shared" si="11"/>
        <v>0</v>
      </c>
    </row>
    <row r="124" spans="1:20" ht="16.5" customHeight="1" x14ac:dyDescent="0.2">
      <c r="A124" s="278"/>
      <c r="B124" s="308"/>
      <c r="C124" s="325"/>
      <c r="D124" s="279" t="s">
        <v>224</v>
      </c>
      <c r="E124" s="279"/>
      <c r="F124" s="126">
        <v>111</v>
      </c>
      <c r="G124" s="127">
        <v>48005</v>
      </c>
      <c r="H124" s="127">
        <v>36005</v>
      </c>
      <c r="I124" s="127">
        <v>60000</v>
      </c>
      <c r="J124" s="127">
        <v>36005</v>
      </c>
      <c r="K124" s="226">
        <f t="shared" si="6"/>
        <v>0</v>
      </c>
      <c r="L124" s="226">
        <f t="shared" si="7"/>
        <v>0</v>
      </c>
      <c r="M124" s="226">
        <f t="shared" si="8"/>
        <v>0</v>
      </c>
      <c r="N124" s="127">
        <v>0</v>
      </c>
      <c r="O124" s="127">
        <v>0</v>
      </c>
      <c r="P124" s="127">
        <v>0</v>
      </c>
      <c r="Q124" s="226">
        <f t="shared" si="9"/>
        <v>0</v>
      </c>
      <c r="R124" s="127">
        <v>0</v>
      </c>
      <c r="S124" s="157">
        <f t="shared" si="10"/>
        <v>0</v>
      </c>
      <c r="T124" s="157">
        <f t="shared" si="11"/>
        <v>75.002603895427555</v>
      </c>
    </row>
    <row r="125" spans="1:20" ht="26.25" customHeight="1" x14ac:dyDescent="0.2">
      <c r="A125" s="278"/>
      <c r="B125" s="308"/>
      <c r="C125" s="21"/>
      <c r="D125" s="279" t="s">
        <v>225</v>
      </c>
      <c r="E125" s="279"/>
      <c r="F125" s="126">
        <v>112</v>
      </c>
      <c r="G125" s="127">
        <v>0</v>
      </c>
      <c r="H125" s="127">
        <v>0</v>
      </c>
      <c r="I125" s="127">
        <v>0</v>
      </c>
      <c r="J125" s="127">
        <v>0</v>
      </c>
      <c r="K125" s="226">
        <f t="shared" si="6"/>
        <v>0</v>
      </c>
      <c r="L125" s="226">
        <f t="shared" si="7"/>
        <v>0</v>
      </c>
      <c r="M125" s="226">
        <f t="shared" si="8"/>
        <v>0</v>
      </c>
      <c r="N125" s="127">
        <v>0</v>
      </c>
      <c r="O125" s="127">
        <v>0</v>
      </c>
      <c r="P125" s="127">
        <v>0</v>
      </c>
      <c r="Q125" s="226">
        <f t="shared" si="9"/>
        <v>0</v>
      </c>
      <c r="R125" s="127">
        <v>0</v>
      </c>
      <c r="S125" s="157">
        <f t="shared" si="10"/>
        <v>0</v>
      </c>
      <c r="T125" s="157">
        <f t="shared" si="11"/>
        <v>0</v>
      </c>
    </row>
    <row r="126" spans="1:20" ht="53.25" customHeight="1" x14ac:dyDescent="0.2">
      <c r="A126" s="278"/>
      <c r="B126" s="308"/>
      <c r="C126" s="21" t="s">
        <v>166</v>
      </c>
      <c r="D126" s="279" t="s">
        <v>293</v>
      </c>
      <c r="E126" s="279"/>
      <c r="F126" s="126">
        <v>113</v>
      </c>
      <c r="G126" s="226">
        <f>G127+G128+G129+G130+G131+G132</f>
        <v>623666</v>
      </c>
      <c r="H126" s="226">
        <f>H127+H128+H129+H130+H131+H132</f>
        <v>592513</v>
      </c>
      <c r="I126" s="226">
        <f>I127+I128+I129+I130+I131+I132</f>
        <v>623184.79999999993</v>
      </c>
      <c r="J126" s="226">
        <f>J127+J128+J129+J130+J131+J132</f>
        <v>592513</v>
      </c>
      <c r="K126" s="226">
        <f t="shared" si="6"/>
        <v>139062.09599999999</v>
      </c>
      <c r="L126" s="226">
        <f t="shared" si="7"/>
        <v>305625.95999999996</v>
      </c>
      <c r="M126" s="226">
        <f t="shared" si="8"/>
        <v>472189.82399999996</v>
      </c>
      <c r="N126" s="226">
        <f>N127+N128+N129+N130+N131+N132</f>
        <v>139062.09599999999</v>
      </c>
      <c r="O126" s="226">
        <f>O127+O128+O129+O130+O131+O132</f>
        <v>166563.864</v>
      </c>
      <c r="P126" s="226">
        <f>P127+P128+P129+P130+P131+P132</f>
        <v>166563.864</v>
      </c>
      <c r="Q126" s="226">
        <f t="shared" si="9"/>
        <v>157481.8848</v>
      </c>
      <c r="R126" s="226">
        <f>R127+R128+R129+R130+R131+R132</f>
        <v>629671.70880000002</v>
      </c>
      <c r="S126" s="157">
        <f t="shared" si="10"/>
        <v>106.27137443397868</v>
      </c>
      <c r="T126" s="157">
        <f t="shared" si="11"/>
        <v>95.004858369704294</v>
      </c>
    </row>
    <row r="127" spans="1:20" ht="15.75" customHeight="1" x14ac:dyDescent="0.2">
      <c r="A127" s="278"/>
      <c r="B127" s="308"/>
      <c r="C127" s="325"/>
      <c r="D127" s="279" t="s">
        <v>227</v>
      </c>
      <c r="E127" s="279"/>
      <c r="F127" s="126">
        <v>114</v>
      </c>
      <c r="G127" s="127">
        <v>440222</v>
      </c>
      <c r="H127" s="127">
        <v>418009</v>
      </c>
      <c r="I127" s="127">
        <v>433931.2</v>
      </c>
      <c r="J127" s="127">
        <v>418009</v>
      </c>
      <c r="K127" s="226">
        <f t="shared" si="6"/>
        <v>96190.399999999994</v>
      </c>
      <c r="L127" s="226">
        <f t="shared" si="7"/>
        <v>211404</v>
      </c>
      <c r="M127" s="226">
        <f t="shared" si="8"/>
        <v>326617.59999999998</v>
      </c>
      <c r="N127" s="127">
        <f>(N102+N119+N122)*0.158</f>
        <v>96190.399999999994</v>
      </c>
      <c r="O127" s="127">
        <f>(O102+O119+O122)*0.158</f>
        <v>115213.6</v>
      </c>
      <c r="P127" s="127">
        <f>(P102+P119+P122)*0.158</f>
        <v>115213.6</v>
      </c>
      <c r="Q127" s="226">
        <f t="shared" si="9"/>
        <v>108931.51999999996</v>
      </c>
      <c r="R127" s="127">
        <f>(R102+R119+R122)*0.158</f>
        <v>435549.12</v>
      </c>
      <c r="S127" s="157">
        <f t="shared" si="10"/>
        <v>104.19611061005862</v>
      </c>
      <c r="T127" s="157">
        <f t="shared" si="11"/>
        <v>94.954136776444614</v>
      </c>
    </row>
    <row r="128" spans="1:20" ht="18.75" customHeight="1" x14ac:dyDescent="0.2">
      <c r="A128" s="278"/>
      <c r="B128" s="308"/>
      <c r="C128" s="325"/>
      <c r="D128" s="279" t="s">
        <v>228</v>
      </c>
      <c r="E128" s="279"/>
      <c r="F128" s="126">
        <v>115</v>
      </c>
      <c r="G128" s="127">
        <v>19624</v>
      </c>
      <c r="H128" s="127">
        <v>18308</v>
      </c>
      <c r="I128" s="127">
        <v>13732</v>
      </c>
      <c r="J128" s="127">
        <v>18308</v>
      </c>
      <c r="K128" s="226">
        <f t="shared" si="6"/>
        <v>4566</v>
      </c>
      <c r="L128" s="226">
        <f t="shared" si="7"/>
        <v>10035</v>
      </c>
      <c r="M128" s="226">
        <f t="shared" si="8"/>
        <v>15504</v>
      </c>
      <c r="N128" s="127">
        <f>(N102+N119+N122)*0.0075</f>
        <v>4566</v>
      </c>
      <c r="O128" s="127">
        <f>(O102+O119+O122)*0.0075</f>
        <v>5469</v>
      </c>
      <c r="P128" s="127">
        <f>(P102+P119+P122)*0.0075</f>
        <v>5469</v>
      </c>
      <c r="Q128" s="226">
        <f t="shared" si="9"/>
        <v>5170.7999999999993</v>
      </c>
      <c r="R128" s="127">
        <f>(R102+R119+R122)*0.0075</f>
        <v>20674.8</v>
      </c>
      <c r="S128" s="157">
        <f t="shared" si="10"/>
        <v>112.92768188769938</v>
      </c>
      <c r="T128" s="157">
        <f t="shared" si="11"/>
        <v>93.293925805136567</v>
      </c>
    </row>
    <row r="129" spans="1:20" ht="27.75" customHeight="1" x14ac:dyDescent="0.2">
      <c r="A129" s="278"/>
      <c r="B129" s="308"/>
      <c r="C129" s="325"/>
      <c r="D129" s="279" t="s">
        <v>232</v>
      </c>
      <c r="E129" s="279"/>
      <c r="F129" s="126">
        <v>116</v>
      </c>
      <c r="G129" s="127">
        <v>163820</v>
      </c>
      <c r="H129" s="127">
        <v>156196</v>
      </c>
      <c r="I129" s="127">
        <v>137072</v>
      </c>
      <c r="J129" s="127">
        <v>156196</v>
      </c>
      <c r="K129" s="226">
        <f t="shared" si="6"/>
        <v>36832.400000000001</v>
      </c>
      <c r="L129" s="226">
        <f t="shared" si="7"/>
        <v>80949</v>
      </c>
      <c r="M129" s="226">
        <f t="shared" si="8"/>
        <v>125065.60000000001</v>
      </c>
      <c r="N129" s="127">
        <f>(N102+N118+N121)*0.0605</f>
        <v>36832.400000000001</v>
      </c>
      <c r="O129" s="127">
        <f>(O102+O118+O121)*0.0605</f>
        <v>44116.6</v>
      </c>
      <c r="P129" s="127">
        <f>(P102+P118+P121)*0.0605</f>
        <v>44116.6</v>
      </c>
      <c r="Q129" s="226">
        <f t="shared" si="9"/>
        <v>41711.120000000003</v>
      </c>
      <c r="R129" s="127">
        <f>(R102+R118+R121)*0.0605</f>
        <v>166776.72</v>
      </c>
      <c r="S129" s="157">
        <f t="shared" si="10"/>
        <v>106.77400189505492</v>
      </c>
      <c r="T129" s="157">
        <f t="shared" si="11"/>
        <v>95.346111585886945</v>
      </c>
    </row>
    <row r="130" spans="1:20" ht="25.5" customHeight="1" x14ac:dyDescent="0.2">
      <c r="A130" s="278"/>
      <c r="B130" s="308"/>
      <c r="C130" s="325"/>
      <c r="D130" s="279" t="s">
        <v>229</v>
      </c>
      <c r="E130" s="279"/>
      <c r="F130" s="126">
        <v>117</v>
      </c>
      <c r="G130" s="127">
        <v>0</v>
      </c>
      <c r="H130" s="127">
        <v>0</v>
      </c>
      <c r="I130" s="127">
        <v>38449.599999999999</v>
      </c>
      <c r="J130" s="127">
        <v>0</v>
      </c>
      <c r="K130" s="226">
        <f t="shared" si="6"/>
        <v>1473.2959999999998</v>
      </c>
      <c r="L130" s="226">
        <f t="shared" si="7"/>
        <v>3237.96</v>
      </c>
      <c r="M130" s="226">
        <f t="shared" si="8"/>
        <v>5002.6239999999998</v>
      </c>
      <c r="N130" s="127">
        <f>(N102+N118+N121)*0.00242</f>
        <v>1473.2959999999998</v>
      </c>
      <c r="O130" s="127">
        <f>(O102+O118+O121)*0.00242</f>
        <v>1764.664</v>
      </c>
      <c r="P130" s="127">
        <f>(P102+P118+P121)*0.00242</f>
        <v>1764.664</v>
      </c>
      <c r="Q130" s="226">
        <f t="shared" si="9"/>
        <v>1668.4448000000009</v>
      </c>
      <c r="R130" s="127">
        <f>(R102+R118+R121)*0.00242</f>
        <v>6671.0688</v>
      </c>
      <c r="S130" s="157">
        <f t="shared" si="10"/>
        <v>0</v>
      </c>
      <c r="T130" s="157">
        <f t="shared" si="11"/>
        <v>0</v>
      </c>
    </row>
    <row r="131" spans="1:20" ht="24.75" customHeight="1" x14ac:dyDescent="0.2">
      <c r="A131" s="278"/>
      <c r="B131" s="308"/>
      <c r="C131" s="325"/>
      <c r="D131" s="279" t="s">
        <v>230</v>
      </c>
      <c r="E131" s="279"/>
      <c r="F131" s="126">
        <v>118</v>
      </c>
      <c r="G131" s="127">
        <v>0</v>
      </c>
      <c r="H131" s="127">
        <v>0</v>
      </c>
      <c r="I131" s="127">
        <v>0</v>
      </c>
      <c r="J131" s="127">
        <v>0</v>
      </c>
      <c r="K131" s="226">
        <f t="shared" si="6"/>
        <v>0</v>
      </c>
      <c r="L131" s="226">
        <f t="shared" si="7"/>
        <v>0</v>
      </c>
      <c r="M131" s="226">
        <f t="shared" si="8"/>
        <v>0</v>
      </c>
      <c r="N131" s="127">
        <v>0</v>
      </c>
      <c r="O131" s="127">
        <v>0</v>
      </c>
      <c r="P131" s="127">
        <v>0</v>
      </c>
      <c r="Q131" s="226">
        <f t="shared" si="9"/>
        <v>0</v>
      </c>
      <c r="R131" s="127">
        <v>0</v>
      </c>
      <c r="S131" s="157">
        <f t="shared" si="10"/>
        <v>0</v>
      </c>
      <c r="T131" s="157">
        <f t="shared" si="11"/>
        <v>0</v>
      </c>
    </row>
    <row r="132" spans="1:20" ht="24" customHeight="1" x14ac:dyDescent="0.2">
      <c r="A132" s="278"/>
      <c r="B132" s="308"/>
      <c r="C132" s="325"/>
      <c r="D132" s="279" t="s">
        <v>231</v>
      </c>
      <c r="E132" s="279"/>
      <c r="F132" s="126">
        <v>119</v>
      </c>
      <c r="G132" s="127">
        <v>0</v>
      </c>
      <c r="H132" s="127">
        <v>0</v>
      </c>
      <c r="I132" s="127">
        <v>0</v>
      </c>
      <c r="J132" s="127">
        <v>0</v>
      </c>
      <c r="K132" s="226">
        <f t="shared" si="6"/>
        <v>0</v>
      </c>
      <c r="L132" s="226">
        <f t="shared" si="7"/>
        <v>0</v>
      </c>
      <c r="M132" s="226">
        <f t="shared" si="8"/>
        <v>0</v>
      </c>
      <c r="N132" s="127">
        <v>0</v>
      </c>
      <c r="O132" s="127">
        <v>0</v>
      </c>
      <c r="P132" s="127">
        <v>0</v>
      </c>
      <c r="Q132" s="226">
        <f t="shared" si="9"/>
        <v>0</v>
      </c>
      <c r="R132" s="127">
        <v>0</v>
      </c>
      <c r="S132" s="157">
        <f t="shared" si="10"/>
        <v>0</v>
      </c>
      <c r="T132" s="157">
        <f t="shared" si="11"/>
        <v>0</v>
      </c>
    </row>
    <row r="133" spans="1:20" ht="38.25" customHeight="1" x14ac:dyDescent="0.2">
      <c r="A133" s="278"/>
      <c r="B133" s="308"/>
      <c r="C133" s="314" t="s">
        <v>295</v>
      </c>
      <c r="D133" s="315"/>
      <c r="E133" s="316"/>
      <c r="F133" s="126">
        <v>120</v>
      </c>
      <c r="G133" s="226">
        <f>G134+G137+G138+G139+G140+G141</f>
        <v>1555901</v>
      </c>
      <c r="H133" s="226">
        <f>H134+H137+H138+H139+H140+H141</f>
        <v>1106822</v>
      </c>
      <c r="I133" s="226">
        <f>I134+I137+I138+I139+I140+I141</f>
        <v>1295000</v>
      </c>
      <c r="J133" s="226">
        <f>J134+J137+J138+J139+J140+J141</f>
        <v>1106822</v>
      </c>
      <c r="K133" s="226">
        <f t="shared" si="6"/>
        <v>200000</v>
      </c>
      <c r="L133" s="226">
        <f t="shared" si="7"/>
        <v>510000</v>
      </c>
      <c r="M133" s="226">
        <f t="shared" si="8"/>
        <v>820000</v>
      </c>
      <c r="N133" s="226">
        <f>N134+N137+N138+N139+N140+N141</f>
        <v>200000</v>
      </c>
      <c r="O133" s="226">
        <f>O134+O137+O138+O139+O140+O141</f>
        <v>310000</v>
      </c>
      <c r="P133" s="226">
        <f>P134+P137+P138+P139+P140+P141</f>
        <v>310000</v>
      </c>
      <c r="Q133" s="226">
        <f t="shared" si="9"/>
        <v>300000</v>
      </c>
      <c r="R133" s="226">
        <f>R134+R137+R138+R139+R140+R141</f>
        <v>1120000</v>
      </c>
      <c r="S133" s="157">
        <f t="shared" si="10"/>
        <v>101.19061601594474</v>
      </c>
      <c r="T133" s="157">
        <f t="shared" si="11"/>
        <v>71.137045351857225</v>
      </c>
    </row>
    <row r="134" spans="1:20" ht="27.75" customHeight="1" x14ac:dyDescent="0.2">
      <c r="A134" s="278"/>
      <c r="B134" s="308"/>
      <c r="C134" s="21" t="s">
        <v>27</v>
      </c>
      <c r="D134" s="279" t="s">
        <v>294</v>
      </c>
      <c r="E134" s="279"/>
      <c r="F134" s="126">
        <v>121</v>
      </c>
      <c r="G134" s="226">
        <f>G135+G136</f>
        <v>70713</v>
      </c>
      <c r="H134" s="226">
        <f>H135+H136</f>
        <v>4382</v>
      </c>
      <c r="I134" s="226">
        <f>I135+I136</f>
        <v>15000</v>
      </c>
      <c r="J134" s="226">
        <f>J135+J136</f>
        <v>4382</v>
      </c>
      <c r="K134" s="226">
        <f t="shared" si="6"/>
        <v>0</v>
      </c>
      <c r="L134" s="226">
        <f t="shared" si="7"/>
        <v>10000</v>
      </c>
      <c r="M134" s="226">
        <f t="shared" si="8"/>
        <v>20000</v>
      </c>
      <c r="N134" s="226">
        <f>N135+N136</f>
        <v>0</v>
      </c>
      <c r="O134" s="226">
        <f>O135+O136</f>
        <v>10000</v>
      </c>
      <c r="P134" s="226">
        <f>P135+P136</f>
        <v>10000</v>
      </c>
      <c r="Q134" s="226">
        <f t="shared" si="9"/>
        <v>0</v>
      </c>
      <c r="R134" s="226">
        <f>R135+R136</f>
        <v>20000</v>
      </c>
      <c r="S134" s="157">
        <f t="shared" si="10"/>
        <v>456.41259698767686</v>
      </c>
      <c r="T134" s="157">
        <f t="shared" si="11"/>
        <v>6.1968803473194463</v>
      </c>
    </row>
    <row r="135" spans="1:20" x14ac:dyDescent="0.2">
      <c r="A135" s="278"/>
      <c r="B135" s="308"/>
      <c r="C135" s="21"/>
      <c r="D135" s="279" t="s">
        <v>97</v>
      </c>
      <c r="E135" s="279"/>
      <c r="F135" s="126">
        <v>122</v>
      </c>
      <c r="G135" s="127">
        <v>0</v>
      </c>
      <c r="H135" s="127">
        <v>0</v>
      </c>
      <c r="I135" s="127">
        <v>0</v>
      </c>
      <c r="J135" s="127">
        <v>0</v>
      </c>
      <c r="K135" s="226">
        <f t="shared" si="6"/>
        <v>0</v>
      </c>
      <c r="L135" s="226">
        <f t="shared" si="7"/>
        <v>0</v>
      </c>
      <c r="M135" s="226">
        <f t="shared" si="8"/>
        <v>0</v>
      </c>
      <c r="N135" s="127">
        <v>0</v>
      </c>
      <c r="O135" s="127">
        <v>0</v>
      </c>
      <c r="P135" s="127">
        <v>0</v>
      </c>
      <c r="Q135" s="226">
        <f t="shared" si="9"/>
        <v>0</v>
      </c>
      <c r="R135" s="127">
        <v>0</v>
      </c>
      <c r="S135" s="157">
        <f t="shared" si="10"/>
        <v>0</v>
      </c>
      <c r="T135" s="157">
        <f t="shared" si="11"/>
        <v>0</v>
      </c>
    </row>
    <row r="136" spans="1:20" x14ac:dyDescent="0.2">
      <c r="A136" s="278"/>
      <c r="B136" s="308"/>
      <c r="C136" s="21"/>
      <c r="D136" s="279" t="s">
        <v>98</v>
      </c>
      <c r="E136" s="279"/>
      <c r="F136" s="126">
        <v>123</v>
      </c>
      <c r="G136" s="127">
        <v>70713</v>
      </c>
      <c r="H136" s="127">
        <v>4382</v>
      </c>
      <c r="I136" s="127">
        <v>15000</v>
      </c>
      <c r="J136" s="127">
        <v>4382</v>
      </c>
      <c r="K136" s="226">
        <f t="shared" si="6"/>
        <v>0</v>
      </c>
      <c r="L136" s="226">
        <f t="shared" si="7"/>
        <v>10000</v>
      </c>
      <c r="M136" s="226">
        <f t="shared" si="8"/>
        <v>20000</v>
      </c>
      <c r="N136" s="127">
        <v>0</v>
      </c>
      <c r="O136" s="127">
        <v>10000</v>
      </c>
      <c r="P136" s="127">
        <v>10000</v>
      </c>
      <c r="Q136" s="226">
        <f t="shared" si="9"/>
        <v>0</v>
      </c>
      <c r="R136" s="127">
        <v>20000</v>
      </c>
      <c r="S136" s="157">
        <f t="shared" si="10"/>
        <v>456.41259698767686</v>
      </c>
      <c r="T136" s="157">
        <f t="shared" si="11"/>
        <v>6.1968803473194463</v>
      </c>
    </row>
    <row r="137" spans="1:20" x14ac:dyDescent="0.2">
      <c r="A137" s="278"/>
      <c r="B137" s="308"/>
      <c r="C137" s="21" t="s">
        <v>28</v>
      </c>
      <c r="D137" s="279" t="s">
        <v>99</v>
      </c>
      <c r="E137" s="279"/>
      <c r="F137" s="126">
        <v>124</v>
      </c>
      <c r="G137" s="127">
        <v>0</v>
      </c>
      <c r="H137" s="127">
        <v>3685</v>
      </c>
      <c r="I137" s="127">
        <v>0</v>
      </c>
      <c r="J137" s="127">
        <v>3685</v>
      </c>
      <c r="K137" s="226">
        <f t="shared" si="6"/>
        <v>0</v>
      </c>
      <c r="L137" s="226">
        <f t="shared" si="7"/>
        <v>0</v>
      </c>
      <c r="M137" s="226">
        <f t="shared" si="8"/>
        <v>0</v>
      </c>
      <c r="N137" s="127">
        <v>0</v>
      </c>
      <c r="O137" s="127">
        <v>0</v>
      </c>
      <c r="P137" s="127">
        <v>0</v>
      </c>
      <c r="Q137" s="226">
        <f t="shared" si="9"/>
        <v>0</v>
      </c>
      <c r="R137" s="127">
        <v>0</v>
      </c>
      <c r="S137" s="157">
        <f t="shared" si="10"/>
        <v>0</v>
      </c>
      <c r="T137" s="157">
        <f t="shared" si="11"/>
        <v>0</v>
      </c>
    </row>
    <row r="138" spans="1:20" ht="27" customHeight="1" x14ac:dyDescent="0.2">
      <c r="A138" s="278"/>
      <c r="B138" s="308"/>
      <c r="C138" s="21" t="s">
        <v>30</v>
      </c>
      <c r="D138" s="279" t="s">
        <v>214</v>
      </c>
      <c r="E138" s="279"/>
      <c r="F138" s="126">
        <v>125</v>
      </c>
      <c r="G138" s="127"/>
      <c r="H138" s="127"/>
      <c r="I138" s="127"/>
      <c r="J138" s="127"/>
      <c r="K138" s="226">
        <f t="shared" si="6"/>
        <v>0</v>
      </c>
      <c r="L138" s="226">
        <f t="shared" si="7"/>
        <v>0</v>
      </c>
      <c r="M138" s="226">
        <f t="shared" si="8"/>
        <v>0</v>
      </c>
      <c r="N138" s="127"/>
      <c r="O138" s="127"/>
      <c r="P138" s="127"/>
      <c r="Q138" s="226">
        <f t="shared" si="9"/>
        <v>0</v>
      </c>
      <c r="R138" s="127"/>
      <c r="S138" s="157">
        <f t="shared" si="10"/>
        <v>0</v>
      </c>
      <c r="T138" s="157">
        <f t="shared" si="11"/>
        <v>0</v>
      </c>
    </row>
    <row r="139" spans="1:20" ht="16.5" customHeight="1" x14ac:dyDescent="0.2">
      <c r="A139" s="278"/>
      <c r="B139" s="308"/>
      <c r="C139" s="21" t="s">
        <v>32</v>
      </c>
      <c r="D139" s="303" t="s">
        <v>46</v>
      </c>
      <c r="E139" s="304"/>
      <c r="F139" s="126">
        <v>126</v>
      </c>
      <c r="G139" s="127">
        <v>343209</v>
      </c>
      <c r="H139" s="127">
        <v>0</v>
      </c>
      <c r="I139" s="127">
        <v>0</v>
      </c>
      <c r="J139" s="127">
        <v>0</v>
      </c>
      <c r="K139" s="226">
        <f t="shared" si="6"/>
        <v>0</v>
      </c>
      <c r="L139" s="226">
        <f t="shared" si="7"/>
        <v>0</v>
      </c>
      <c r="M139" s="226">
        <f t="shared" si="8"/>
        <v>0</v>
      </c>
      <c r="N139" s="127">
        <v>0</v>
      </c>
      <c r="O139" s="127">
        <v>0</v>
      </c>
      <c r="P139" s="127">
        <v>0</v>
      </c>
      <c r="Q139" s="226">
        <f t="shared" si="9"/>
        <v>0</v>
      </c>
      <c r="R139" s="127">
        <v>0</v>
      </c>
      <c r="S139" s="157">
        <f t="shared" si="10"/>
        <v>0</v>
      </c>
      <c r="T139" s="157">
        <f t="shared" si="11"/>
        <v>0</v>
      </c>
    </row>
    <row r="140" spans="1:20" ht="26.25" customHeight="1" x14ac:dyDescent="0.2">
      <c r="A140" s="278"/>
      <c r="B140" s="308"/>
      <c r="C140" s="150" t="s">
        <v>33</v>
      </c>
      <c r="D140" s="279" t="s">
        <v>41</v>
      </c>
      <c r="E140" s="279"/>
      <c r="F140" s="126">
        <v>127</v>
      </c>
      <c r="G140" s="127">
        <v>1234396</v>
      </c>
      <c r="H140" s="127">
        <v>1098755</v>
      </c>
      <c r="I140" s="127">
        <v>1280000</v>
      </c>
      <c r="J140" s="127">
        <v>1098755</v>
      </c>
      <c r="K140" s="226">
        <f t="shared" si="6"/>
        <v>200000</v>
      </c>
      <c r="L140" s="226">
        <f t="shared" si="7"/>
        <v>500000</v>
      </c>
      <c r="M140" s="226">
        <f t="shared" si="8"/>
        <v>800000</v>
      </c>
      <c r="N140" s="127">
        <v>200000</v>
      </c>
      <c r="O140" s="127">
        <v>300000</v>
      </c>
      <c r="P140" s="127">
        <v>300000</v>
      </c>
      <c r="Q140" s="226">
        <f t="shared" si="9"/>
        <v>300000</v>
      </c>
      <c r="R140" s="127">
        <v>1100000</v>
      </c>
      <c r="S140" s="157">
        <f t="shared" si="10"/>
        <v>100.11331006457308</v>
      </c>
      <c r="T140" s="157">
        <f t="shared" si="11"/>
        <v>89.011548968078316</v>
      </c>
    </row>
    <row r="141" spans="1:20" ht="26.25" customHeight="1" x14ac:dyDescent="0.2">
      <c r="A141" s="278"/>
      <c r="B141" s="309"/>
      <c r="C141" s="20" t="s">
        <v>245</v>
      </c>
      <c r="D141" s="317" t="s">
        <v>328</v>
      </c>
      <c r="E141" s="318"/>
      <c r="F141" s="126">
        <v>128</v>
      </c>
      <c r="G141" s="226">
        <f>G142-G145</f>
        <v>-92417</v>
      </c>
      <c r="H141" s="226">
        <f>H142-H145</f>
        <v>0</v>
      </c>
      <c r="I141" s="226">
        <f>I142-I145</f>
        <v>0</v>
      </c>
      <c r="J141" s="226">
        <f>J142-J145</f>
        <v>0</v>
      </c>
      <c r="K141" s="226">
        <f t="shared" si="6"/>
        <v>0</v>
      </c>
      <c r="L141" s="226">
        <f t="shared" si="7"/>
        <v>0</v>
      </c>
      <c r="M141" s="226">
        <f t="shared" si="8"/>
        <v>0</v>
      </c>
      <c r="N141" s="226">
        <f>N142-N145</f>
        <v>0</v>
      </c>
      <c r="O141" s="226">
        <f>O142-O145</f>
        <v>0</v>
      </c>
      <c r="P141" s="226">
        <f>P142-P145</f>
        <v>0</v>
      </c>
      <c r="Q141" s="226">
        <f t="shared" si="9"/>
        <v>0</v>
      </c>
      <c r="R141" s="226">
        <f>R142-R145</f>
        <v>0</v>
      </c>
      <c r="S141" s="157">
        <f t="shared" si="10"/>
        <v>0</v>
      </c>
      <c r="T141" s="157">
        <f t="shared" si="11"/>
        <v>0</v>
      </c>
    </row>
    <row r="142" spans="1:20" x14ac:dyDescent="0.2">
      <c r="A142" s="278"/>
      <c r="B142" s="124"/>
      <c r="C142" s="151"/>
      <c r="D142" s="21" t="s">
        <v>143</v>
      </c>
      <c r="E142" s="58" t="s">
        <v>303</v>
      </c>
      <c r="F142" s="126">
        <v>129</v>
      </c>
      <c r="G142" s="226">
        <v>209928</v>
      </c>
      <c r="H142" s="226">
        <f>H143+H144</f>
        <v>0</v>
      </c>
      <c r="I142" s="226">
        <f>I143+I144</f>
        <v>0</v>
      </c>
      <c r="J142" s="226">
        <f>J143+J144</f>
        <v>0</v>
      </c>
      <c r="K142" s="226">
        <f t="shared" ref="K142:K161" si="12">N142</f>
        <v>0</v>
      </c>
      <c r="L142" s="226">
        <f t="shared" ref="L142:L161" si="13">N142+O142</f>
        <v>0</v>
      </c>
      <c r="M142" s="226">
        <f t="shared" ref="M142:M161" si="14">N142+O142+P142</f>
        <v>0</v>
      </c>
      <c r="N142" s="226">
        <f>N143+N144</f>
        <v>0</v>
      </c>
      <c r="O142" s="226">
        <f>O143+O144</f>
        <v>0</v>
      </c>
      <c r="P142" s="226">
        <f>P143+P144</f>
        <v>0</v>
      </c>
      <c r="Q142" s="226">
        <f t="shared" ref="Q142:Q184" si="15">R142-N142-O142-P142</f>
        <v>0</v>
      </c>
      <c r="R142" s="226">
        <f>R143+R144</f>
        <v>0</v>
      </c>
      <c r="S142" s="157">
        <f t="shared" ref="S142:S184" si="16">IF(J142&gt;0,R142/J142,0)*100</f>
        <v>0</v>
      </c>
      <c r="T142" s="157">
        <f t="shared" ref="T142:T184" si="17">IF(G142&gt;0,J142/G142,0)*100</f>
        <v>0</v>
      </c>
    </row>
    <row r="143" spans="1:20" ht="25.5" x14ac:dyDescent="0.2">
      <c r="A143" s="278"/>
      <c r="B143" s="124"/>
      <c r="C143" s="152"/>
      <c r="D143" s="21" t="s">
        <v>291</v>
      </c>
      <c r="E143" s="98" t="s">
        <v>304</v>
      </c>
      <c r="F143" s="126">
        <v>130</v>
      </c>
      <c r="G143" s="127">
        <v>0</v>
      </c>
      <c r="H143" s="127">
        <v>0</v>
      </c>
      <c r="I143" s="127">
        <v>0</v>
      </c>
      <c r="J143" s="127">
        <v>0</v>
      </c>
      <c r="K143" s="226">
        <f t="shared" si="12"/>
        <v>0</v>
      </c>
      <c r="L143" s="226">
        <f t="shared" si="13"/>
        <v>0</v>
      </c>
      <c r="M143" s="226">
        <f t="shared" si="14"/>
        <v>0</v>
      </c>
      <c r="N143" s="127">
        <v>0</v>
      </c>
      <c r="O143" s="127">
        <v>0</v>
      </c>
      <c r="P143" s="127">
        <v>0</v>
      </c>
      <c r="Q143" s="226">
        <f t="shared" si="15"/>
        <v>0</v>
      </c>
      <c r="R143" s="127">
        <v>0</v>
      </c>
      <c r="S143" s="157">
        <f t="shared" si="16"/>
        <v>0</v>
      </c>
      <c r="T143" s="157">
        <f t="shared" si="17"/>
        <v>0</v>
      </c>
    </row>
    <row r="144" spans="1:20" ht="25.5" x14ac:dyDescent="0.2">
      <c r="A144" s="278"/>
      <c r="B144" s="124"/>
      <c r="C144" s="152"/>
      <c r="D144" s="21" t="s">
        <v>324</v>
      </c>
      <c r="E144" s="100" t="s">
        <v>332</v>
      </c>
      <c r="F144" s="126" t="s">
        <v>323</v>
      </c>
      <c r="G144" s="127">
        <v>0</v>
      </c>
      <c r="H144" s="127">
        <v>0</v>
      </c>
      <c r="I144" s="127">
        <v>0</v>
      </c>
      <c r="J144" s="127">
        <v>0</v>
      </c>
      <c r="K144" s="226">
        <f t="shared" si="12"/>
        <v>0</v>
      </c>
      <c r="L144" s="226">
        <f t="shared" si="13"/>
        <v>0</v>
      </c>
      <c r="M144" s="226">
        <f t="shared" si="14"/>
        <v>0</v>
      </c>
      <c r="N144" s="127">
        <v>0</v>
      </c>
      <c r="O144" s="127">
        <v>0</v>
      </c>
      <c r="P144" s="127">
        <v>0</v>
      </c>
      <c r="Q144" s="226">
        <f t="shared" si="15"/>
        <v>0</v>
      </c>
      <c r="R144" s="127">
        <v>0</v>
      </c>
      <c r="S144" s="157">
        <f t="shared" si="16"/>
        <v>0</v>
      </c>
      <c r="T144" s="157">
        <f t="shared" si="17"/>
        <v>0</v>
      </c>
    </row>
    <row r="145" spans="1:20" ht="29.25" customHeight="1" x14ac:dyDescent="0.2">
      <c r="A145" s="278"/>
      <c r="B145" s="124"/>
      <c r="C145" s="152"/>
      <c r="D145" s="21" t="s">
        <v>217</v>
      </c>
      <c r="E145" s="58" t="s">
        <v>223</v>
      </c>
      <c r="F145" s="126">
        <v>131</v>
      </c>
      <c r="G145" s="226">
        <f>G146</f>
        <v>302345</v>
      </c>
      <c r="H145" s="226">
        <f>H146</f>
        <v>0</v>
      </c>
      <c r="I145" s="226">
        <f>I146</f>
        <v>0</v>
      </c>
      <c r="J145" s="226">
        <f>J146</f>
        <v>0</v>
      </c>
      <c r="K145" s="226">
        <f t="shared" si="12"/>
        <v>0</v>
      </c>
      <c r="L145" s="226">
        <f t="shared" si="13"/>
        <v>0</v>
      </c>
      <c r="M145" s="226">
        <f t="shared" si="14"/>
        <v>0</v>
      </c>
      <c r="N145" s="226">
        <f>N146</f>
        <v>0</v>
      </c>
      <c r="O145" s="226">
        <f>O146</f>
        <v>0</v>
      </c>
      <c r="P145" s="226">
        <f>P146</f>
        <v>0</v>
      </c>
      <c r="Q145" s="226">
        <f t="shared" si="15"/>
        <v>0</v>
      </c>
      <c r="R145" s="226">
        <f>R146</f>
        <v>0</v>
      </c>
      <c r="S145" s="157">
        <f t="shared" si="16"/>
        <v>0</v>
      </c>
      <c r="T145" s="157">
        <f t="shared" si="17"/>
        <v>0</v>
      </c>
    </row>
    <row r="146" spans="1:20" ht="25.5" customHeight="1" x14ac:dyDescent="0.2">
      <c r="A146" s="278"/>
      <c r="B146" s="124"/>
      <c r="C146" s="21"/>
      <c r="D146" s="19" t="s">
        <v>218</v>
      </c>
      <c r="E146" s="19" t="s">
        <v>307</v>
      </c>
      <c r="F146" s="126">
        <v>132</v>
      </c>
      <c r="G146" s="226">
        <f>G147+G148+G149</f>
        <v>302345</v>
      </c>
      <c r="H146" s="226">
        <f>H147+H148+H149</f>
        <v>0</v>
      </c>
      <c r="I146" s="226">
        <f>I147+I148+I149</f>
        <v>0</v>
      </c>
      <c r="J146" s="226">
        <f>J147+J148+J149</f>
        <v>0</v>
      </c>
      <c r="K146" s="226">
        <f t="shared" si="12"/>
        <v>0</v>
      </c>
      <c r="L146" s="226">
        <f t="shared" si="13"/>
        <v>0</v>
      </c>
      <c r="M146" s="226">
        <f t="shared" si="14"/>
        <v>0</v>
      </c>
      <c r="N146" s="226">
        <f>N147+N148+N149</f>
        <v>0</v>
      </c>
      <c r="O146" s="226">
        <f>O147+O148+O149</f>
        <v>0</v>
      </c>
      <c r="P146" s="226">
        <f>P147+P148+P149</f>
        <v>0</v>
      </c>
      <c r="Q146" s="226">
        <f t="shared" si="15"/>
        <v>0</v>
      </c>
      <c r="R146" s="226">
        <f>R147+R148+R149</f>
        <v>0</v>
      </c>
      <c r="S146" s="157">
        <f t="shared" si="16"/>
        <v>0</v>
      </c>
      <c r="T146" s="157">
        <f t="shared" si="17"/>
        <v>0</v>
      </c>
    </row>
    <row r="147" spans="1:20" ht="13.5" customHeight="1" x14ac:dyDescent="0.2">
      <c r="A147" s="278"/>
      <c r="B147" s="124"/>
      <c r="C147" s="21"/>
      <c r="D147" s="19"/>
      <c r="E147" s="19" t="s">
        <v>239</v>
      </c>
      <c r="F147" s="126">
        <v>133</v>
      </c>
      <c r="G147" s="127">
        <v>0</v>
      </c>
      <c r="H147" s="127">
        <v>0</v>
      </c>
      <c r="I147" s="127">
        <v>0</v>
      </c>
      <c r="J147" s="127">
        <v>0</v>
      </c>
      <c r="K147" s="226">
        <f t="shared" si="12"/>
        <v>0</v>
      </c>
      <c r="L147" s="226">
        <f t="shared" si="13"/>
        <v>0</v>
      </c>
      <c r="M147" s="226">
        <f t="shared" si="14"/>
        <v>0</v>
      </c>
      <c r="N147" s="127">
        <v>0</v>
      </c>
      <c r="O147" s="127">
        <v>0</v>
      </c>
      <c r="P147" s="127">
        <v>0</v>
      </c>
      <c r="Q147" s="226">
        <f t="shared" si="15"/>
        <v>0</v>
      </c>
      <c r="R147" s="127">
        <v>0</v>
      </c>
      <c r="S147" s="157">
        <f t="shared" si="16"/>
        <v>0</v>
      </c>
      <c r="T147" s="157">
        <f t="shared" si="17"/>
        <v>0</v>
      </c>
    </row>
    <row r="148" spans="1:20" ht="24" customHeight="1" x14ac:dyDescent="0.2">
      <c r="A148" s="278"/>
      <c r="B148" s="124"/>
      <c r="C148" s="21"/>
      <c r="D148" s="19"/>
      <c r="E148" s="19" t="s">
        <v>240</v>
      </c>
      <c r="F148" s="126">
        <v>134</v>
      </c>
      <c r="G148" s="127">
        <v>0</v>
      </c>
      <c r="H148" s="127">
        <v>0</v>
      </c>
      <c r="I148" s="127">
        <v>0</v>
      </c>
      <c r="J148" s="127">
        <v>0</v>
      </c>
      <c r="K148" s="226">
        <f t="shared" si="12"/>
        <v>0</v>
      </c>
      <c r="L148" s="226">
        <f t="shared" si="13"/>
        <v>0</v>
      </c>
      <c r="M148" s="226">
        <f t="shared" si="14"/>
        <v>0</v>
      </c>
      <c r="N148" s="127">
        <v>0</v>
      </c>
      <c r="O148" s="127">
        <v>0</v>
      </c>
      <c r="P148" s="127">
        <v>0</v>
      </c>
      <c r="Q148" s="226">
        <f t="shared" si="15"/>
        <v>0</v>
      </c>
      <c r="R148" s="127">
        <v>0</v>
      </c>
      <c r="S148" s="157">
        <f t="shared" si="16"/>
        <v>0</v>
      </c>
      <c r="T148" s="157">
        <f t="shared" si="17"/>
        <v>0</v>
      </c>
    </row>
    <row r="149" spans="1:20" ht="13.5" customHeight="1" x14ac:dyDescent="0.2">
      <c r="A149" s="278"/>
      <c r="B149" s="124"/>
      <c r="C149" s="21"/>
      <c r="D149" s="19"/>
      <c r="E149" s="58" t="s">
        <v>241</v>
      </c>
      <c r="F149" s="126">
        <v>135</v>
      </c>
      <c r="G149" s="127">
        <v>302345</v>
      </c>
      <c r="H149" s="127">
        <v>0</v>
      </c>
      <c r="I149" s="127">
        <v>0</v>
      </c>
      <c r="J149" s="127">
        <v>0</v>
      </c>
      <c r="K149" s="226">
        <f t="shared" si="12"/>
        <v>0</v>
      </c>
      <c r="L149" s="226">
        <f t="shared" si="13"/>
        <v>0</v>
      </c>
      <c r="M149" s="226">
        <f t="shared" si="14"/>
        <v>0</v>
      </c>
      <c r="N149" s="127">
        <v>0</v>
      </c>
      <c r="O149" s="127">
        <v>0</v>
      </c>
      <c r="P149" s="127">
        <v>0</v>
      </c>
      <c r="Q149" s="226">
        <f t="shared" si="15"/>
        <v>0</v>
      </c>
      <c r="R149" s="127">
        <v>0</v>
      </c>
      <c r="S149" s="157">
        <f t="shared" si="16"/>
        <v>0</v>
      </c>
      <c r="T149" s="157">
        <f t="shared" si="17"/>
        <v>0</v>
      </c>
    </row>
    <row r="150" spans="1:20" ht="25.5" customHeight="1" x14ac:dyDescent="0.2">
      <c r="A150" s="278"/>
      <c r="B150" s="124">
        <v>2</v>
      </c>
      <c r="C150" s="21"/>
      <c r="D150" s="279" t="s">
        <v>308</v>
      </c>
      <c r="E150" s="279"/>
      <c r="F150" s="126">
        <v>136</v>
      </c>
      <c r="G150" s="226">
        <f>G151+G154+G157</f>
        <v>255334</v>
      </c>
      <c r="H150" s="226">
        <f>H151+H154+H157</f>
        <v>176225</v>
      </c>
      <c r="I150" s="226">
        <f>I151+I154+I157</f>
        <v>262000</v>
      </c>
      <c r="J150" s="226">
        <f>J151+J154+J157</f>
        <v>176225</v>
      </c>
      <c r="K150" s="226">
        <f t="shared" si="12"/>
        <v>45000</v>
      </c>
      <c r="L150" s="226">
        <f t="shared" si="13"/>
        <v>100000</v>
      </c>
      <c r="M150" s="226">
        <f t="shared" si="14"/>
        <v>155000</v>
      </c>
      <c r="N150" s="226">
        <f>N151+N154+N157</f>
        <v>45000</v>
      </c>
      <c r="O150" s="226">
        <f>O151+O154+O157</f>
        <v>55000</v>
      </c>
      <c r="P150" s="226">
        <f>P151+P154+P157</f>
        <v>55000</v>
      </c>
      <c r="Q150" s="226">
        <f t="shared" si="15"/>
        <v>25000</v>
      </c>
      <c r="R150" s="226">
        <f>R151+R154+R157</f>
        <v>180000</v>
      </c>
      <c r="S150" s="157">
        <f t="shared" si="16"/>
        <v>102.14214782238615</v>
      </c>
      <c r="T150" s="157">
        <f t="shared" si="17"/>
        <v>69.017443818684541</v>
      </c>
    </row>
    <row r="151" spans="1:20" ht="25.5" customHeight="1" x14ac:dyDescent="0.2">
      <c r="A151" s="278"/>
      <c r="B151" s="278"/>
      <c r="C151" s="21" t="s">
        <v>27</v>
      </c>
      <c r="D151" s="279" t="s">
        <v>309</v>
      </c>
      <c r="E151" s="279"/>
      <c r="F151" s="126">
        <v>137</v>
      </c>
      <c r="G151" s="226">
        <f>G152+G153</f>
        <v>253539</v>
      </c>
      <c r="H151" s="226">
        <f>H152+H153</f>
        <v>176225</v>
      </c>
      <c r="I151" s="226">
        <f>I152+I153</f>
        <v>250000</v>
      </c>
      <c r="J151" s="226">
        <f>J152+J153</f>
        <v>176225</v>
      </c>
      <c r="K151" s="226">
        <f t="shared" si="12"/>
        <v>45000</v>
      </c>
      <c r="L151" s="226">
        <f t="shared" si="13"/>
        <v>100000</v>
      </c>
      <c r="M151" s="226">
        <f t="shared" si="14"/>
        <v>155000</v>
      </c>
      <c r="N151" s="226">
        <f>N152+N153</f>
        <v>45000</v>
      </c>
      <c r="O151" s="226">
        <f>O152+O153</f>
        <v>55000</v>
      </c>
      <c r="P151" s="226">
        <f>P152+P153</f>
        <v>55000</v>
      </c>
      <c r="Q151" s="226">
        <f t="shared" si="15"/>
        <v>25000</v>
      </c>
      <c r="R151" s="226">
        <f>R152+R153</f>
        <v>180000</v>
      </c>
      <c r="S151" s="157">
        <f t="shared" si="16"/>
        <v>102.14214782238615</v>
      </c>
      <c r="T151" s="157">
        <f t="shared" si="17"/>
        <v>69.50607204414311</v>
      </c>
    </row>
    <row r="152" spans="1:20" ht="15.75" customHeight="1" x14ac:dyDescent="0.2">
      <c r="A152" s="278"/>
      <c r="B152" s="278"/>
      <c r="C152" s="21"/>
      <c r="D152" s="19" t="s">
        <v>168</v>
      </c>
      <c r="E152" s="19" t="s">
        <v>170</v>
      </c>
      <c r="F152" s="126">
        <v>138</v>
      </c>
      <c r="G152" s="127">
        <v>26372</v>
      </c>
      <c r="H152" s="127">
        <v>19691</v>
      </c>
      <c r="I152" s="127">
        <v>30000</v>
      </c>
      <c r="J152" s="127">
        <v>19691</v>
      </c>
      <c r="K152" s="226">
        <f t="shared" si="12"/>
        <v>15000</v>
      </c>
      <c r="L152" s="226">
        <f t="shared" si="13"/>
        <v>30000</v>
      </c>
      <c r="M152" s="226">
        <f t="shared" si="14"/>
        <v>45000</v>
      </c>
      <c r="N152" s="127">
        <v>15000</v>
      </c>
      <c r="O152" s="127">
        <v>15000</v>
      </c>
      <c r="P152" s="127">
        <v>15000</v>
      </c>
      <c r="Q152" s="226">
        <f t="shared" si="15"/>
        <v>-15000</v>
      </c>
      <c r="R152" s="127">
        <v>30000</v>
      </c>
      <c r="S152" s="157">
        <f t="shared" si="16"/>
        <v>152.35386724899701</v>
      </c>
      <c r="T152" s="157">
        <f t="shared" si="17"/>
        <v>74.666312755953285</v>
      </c>
    </row>
    <row r="153" spans="1:20" ht="16.5" customHeight="1" x14ac:dyDescent="0.2">
      <c r="A153" s="278"/>
      <c r="B153" s="278"/>
      <c r="C153" s="21"/>
      <c r="D153" s="19" t="s">
        <v>169</v>
      </c>
      <c r="E153" s="19" t="s">
        <v>171</v>
      </c>
      <c r="F153" s="126">
        <v>139</v>
      </c>
      <c r="G153" s="127">
        <v>227167</v>
      </c>
      <c r="H153" s="127">
        <v>156534</v>
      </c>
      <c r="I153" s="127">
        <v>220000</v>
      </c>
      <c r="J153" s="127">
        <v>156534</v>
      </c>
      <c r="K153" s="226">
        <f t="shared" si="12"/>
        <v>30000</v>
      </c>
      <c r="L153" s="226">
        <f t="shared" si="13"/>
        <v>70000</v>
      </c>
      <c r="M153" s="226">
        <f t="shared" si="14"/>
        <v>110000</v>
      </c>
      <c r="N153" s="127">
        <v>30000</v>
      </c>
      <c r="O153" s="127">
        <v>40000</v>
      </c>
      <c r="P153" s="127">
        <v>40000</v>
      </c>
      <c r="Q153" s="226">
        <f t="shared" si="15"/>
        <v>40000</v>
      </c>
      <c r="R153" s="127">
        <v>150000</v>
      </c>
      <c r="S153" s="157">
        <f t="shared" si="16"/>
        <v>95.825826976886802</v>
      </c>
      <c r="T153" s="157">
        <f t="shared" si="17"/>
        <v>68.907015543630905</v>
      </c>
    </row>
    <row r="154" spans="1:20" ht="25.5" customHeight="1" x14ac:dyDescent="0.2">
      <c r="A154" s="278"/>
      <c r="B154" s="278"/>
      <c r="C154" s="21" t="s">
        <v>28</v>
      </c>
      <c r="D154" s="279" t="s">
        <v>310</v>
      </c>
      <c r="E154" s="279"/>
      <c r="F154" s="126">
        <v>140</v>
      </c>
      <c r="G154" s="226">
        <f>G155+G156</f>
        <v>1795</v>
      </c>
      <c r="H154" s="226">
        <f>H155+H156</f>
        <v>0</v>
      </c>
      <c r="I154" s="226">
        <f>I155+I156</f>
        <v>12000</v>
      </c>
      <c r="J154" s="226">
        <f>J155+J156</f>
        <v>0</v>
      </c>
      <c r="K154" s="226">
        <f t="shared" si="12"/>
        <v>0</v>
      </c>
      <c r="L154" s="226">
        <f t="shared" si="13"/>
        <v>0</v>
      </c>
      <c r="M154" s="226">
        <f t="shared" si="14"/>
        <v>0</v>
      </c>
      <c r="N154" s="226">
        <f>N155+N156</f>
        <v>0</v>
      </c>
      <c r="O154" s="226">
        <f>O155+O156</f>
        <v>0</v>
      </c>
      <c r="P154" s="226">
        <f>P155+P156</f>
        <v>0</v>
      </c>
      <c r="Q154" s="226">
        <f t="shared" si="15"/>
        <v>0</v>
      </c>
      <c r="R154" s="226">
        <f>R155+R156</f>
        <v>0</v>
      </c>
      <c r="S154" s="157">
        <f t="shared" si="16"/>
        <v>0</v>
      </c>
      <c r="T154" s="157">
        <f t="shared" si="17"/>
        <v>0</v>
      </c>
    </row>
    <row r="155" spans="1:20" ht="15.75" customHeight="1" x14ac:dyDescent="0.2">
      <c r="A155" s="278"/>
      <c r="B155" s="278"/>
      <c r="C155" s="21"/>
      <c r="D155" s="19" t="s">
        <v>75</v>
      </c>
      <c r="E155" s="19" t="s">
        <v>170</v>
      </c>
      <c r="F155" s="126">
        <v>141</v>
      </c>
      <c r="G155" s="127">
        <v>1795</v>
      </c>
      <c r="H155" s="127">
        <v>0</v>
      </c>
      <c r="I155" s="127">
        <v>12000</v>
      </c>
      <c r="J155" s="127">
        <v>0</v>
      </c>
      <c r="K155" s="226">
        <f t="shared" si="12"/>
        <v>0</v>
      </c>
      <c r="L155" s="226">
        <f t="shared" si="13"/>
        <v>0</v>
      </c>
      <c r="M155" s="226">
        <f t="shared" si="14"/>
        <v>0</v>
      </c>
      <c r="N155" s="127">
        <v>0</v>
      </c>
      <c r="O155" s="127">
        <v>0</v>
      </c>
      <c r="P155" s="127">
        <v>0</v>
      </c>
      <c r="Q155" s="226">
        <f t="shared" si="15"/>
        <v>0</v>
      </c>
      <c r="R155" s="127">
        <v>0</v>
      </c>
      <c r="S155" s="157">
        <f t="shared" si="16"/>
        <v>0</v>
      </c>
      <c r="T155" s="157">
        <f t="shared" si="17"/>
        <v>0</v>
      </c>
    </row>
    <row r="156" spans="1:20" ht="15.75" customHeight="1" x14ac:dyDescent="0.2">
      <c r="A156" s="278"/>
      <c r="B156" s="278"/>
      <c r="C156" s="21"/>
      <c r="D156" s="19" t="s">
        <v>77</v>
      </c>
      <c r="E156" s="19" t="s">
        <v>171</v>
      </c>
      <c r="F156" s="126">
        <v>142</v>
      </c>
      <c r="G156" s="127">
        <v>0</v>
      </c>
      <c r="H156" s="127">
        <v>0</v>
      </c>
      <c r="I156" s="127">
        <v>0</v>
      </c>
      <c r="J156" s="127">
        <v>0</v>
      </c>
      <c r="K156" s="226">
        <f t="shared" si="12"/>
        <v>0</v>
      </c>
      <c r="L156" s="226">
        <f t="shared" si="13"/>
        <v>0</v>
      </c>
      <c r="M156" s="226">
        <f t="shared" si="14"/>
        <v>0</v>
      </c>
      <c r="N156" s="127">
        <v>0</v>
      </c>
      <c r="O156" s="127">
        <v>0</v>
      </c>
      <c r="P156" s="127">
        <v>0</v>
      </c>
      <c r="Q156" s="226">
        <f t="shared" si="15"/>
        <v>0</v>
      </c>
      <c r="R156" s="127">
        <v>0</v>
      </c>
      <c r="S156" s="157">
        <f t="shared" si="16"/>
        <v>0</v>
      </c>
      <c r="T156" s="157">
        <f t="shared" si="17"/>
        <v>0</v>
      </c>
    </row>
    <row r="157" spans="1:20" ht="13.5" customHeight="1" x14ac:dyDescent="0.2">
      <c r="A157" s="278"/>
      <c r="B157" s="278"/>
      <c r="C157" s="21" t="s">
        <v>30</v>
      </c>
      <c r="D157" s="279" t="s">
        <v>44</v>
      </c>
      <c r="E157" s="279"/>
      <c r="F157" s="126">
        <v>143</v>
      </c>
      <c r="G157" s="127">
        <v>0</v>
      </c>
      <c r="H157" s="127">
        <v>0</v>
      </c>
      <c r="I157" s="127">
        <v>0</v>
      </c>
      <c r="J157" s="127">
        <v>0</v>
      </c>
      <c r="K157" s="226">
        <f t="shared" si="12"/>
        <v>0</v>
      </c>
      <c r="L157" s="226">
        <f t="shared" si="13"/>
        <v>0</v>
      </c>
      <c r="M157" s="226">
        <f t="shared" si="14"/>
        <v>0</v>
      </c>
      <c r="N157" s="127">
        <v>0</v>
      </c>
      <c r="O157" s="127">
        <v>0</v>
      </c>
      <c r="P157" s="127">
        <v>0</v>
      </c>
      <c r="Q157" s="226">
        <f t="shared" si="15"/>
        <v>0</v>
      </c>
      <c r="R157" s="127">
        <v>0</v>
      </c>
      <c r="S157" s="157">
        <f t="shared" si="16"/>
        <v>0</v>
      </c>
      <c r="T157" s="157">
        <f t="shared" si="17"/>
        <v>0</v>
      </c>
    </row>
    <row r="158" spans="1:20" ht="15.75" customHeight="1" x14ac:dyDescent="0.2">
      <c r="A158" s="278"/>
      <c r="B158" s="124">
        <v>3</v>
      </c>
      <c r="C158" s="21"/>
      <c r="D158" s="279" t="s">
        <v>9</v>
      </c>
      <c r="E158" s="279"/>
      <c r="F158" s="126">
        <v>144</v>
      </c>
      <c r="G158" s="127">
        <v>0</v>
      </c>
      <c r="H158" s="127">
        <v>0</v>
      </c>
      <c r="I158" s="127">
        <v>0</v>
      </c>
      <c r="J158" s="127">
        <v>0</v>
      </c>
      <c r="K158" s="226">
        <f t="shared" si="12"/>
        <v>0</v>
      </c>
      <c r="L158" s="226">
        <f t="shared" si="13"/>
        <v>0</v>
      </c>
      <c r="M158" s="226">
        <f t="shared" si="14"/>
        <v>0</v>
      </c>
      <c r="N158" s="127">
        <v>0</v>
      </c>
      <c r="O158" s="127">
        <v>0</v>
      </c>
      <c r="P158" s="127">
        <v>0</v>
      </c>
      <c r="Q158" s="226">
        <f t="shared" si="15"/>
        <v>0</v>
      </c>
      <c r="R158" s="127">
        <v>0</v>
      </c>
      <c r="S158" s="157">
        <f t="shared" si="16"/>
        <v>0</v>
      </c>
      <c r="T158" s="157">
        <f t="shared" si="17"/>
        <v>0</v>
      </c>
    </row>
    <row r="159" spans="1:20" x14ac:dyDescent="0.2">
      <c r="A159" s="124" t="s">
        <v>19</v>
      </c>
      <c r="B159" s="124"/>
      <c r="C159" s="21"/>
      <c r="D159" s="279" t="s">
        <v>292</v>
      </c>
      <c r="E159" s="279"/>
      <c r="F159" s="126">
        <v>145</v>
      </c>
      <c r="G159" s="127">
        <f>G13-G41</f>
        <v>242733</v>
      </c>
      <c r="H159" s="127">
        <f>H13-H41</f>
        <v>39428</v>
      </c>
      <c r="I159" s="127">
        <f>I13-I41</f>
        <v>402415.19999999925</v>
      </c>
      <c r="J159" s="127">
        <f>J13-J41</f>
        <v>39428</v>
      </c>
      <c r="K159" s="226" t="s">
        <v>108</v>
      </c>
      <c r="L159" s="226">
        <f t="shared" si="13"/>
        <v>-1385625.96</v>
      </c>
      <c r="M159" s="226">
        <f t="shared" si="14"/>
        <v>-720389.82400000002</v>
      </c>
      <c r="N159" s="127">
        <f>N13-N41</f>
        <v>-1345862.0959999999</v>
      </c>
      <c r="O159" s="127">
        <f>O13-O41</f>
        <v>-39763.86400000006</v>
      </c>
      <c r="P159" s="127">
        <f>P13-P41</f>
        <v>665236.13599999994</v>
      </c>
      <c r="Q159" s="226">
        <f t="shared" si="15"/>
        <v>954078.11520000082</v>
      </c>
      <c r="R159" s="127">
        <f>R13-R41</f>
        <v>233688.29120000079</v>
      </c>
      <c r="S159" s="157">
        <f t="shared" si="16"/>
        <v>592.69628487369584</v>
      </c>
      <c r="T159" s="157">
        <f t="shared" si="17"/>
        <v>16.243362048011601</v>
      </c>
    </row>
    <row r="160" spans="1:20" x14ac:dyDescent="0.2">
      <c r="A160" s="130"/>
      <c r="B160" s="130"/>
      <c r="C160" s="153"/>
      <c r="D160" s="45"/>
      <c r="E160" s="45" t="s">
        <v>311</v>
      </c>
      <c r="F160" s="126">
        <v>146</v>
      </c>
      <c r="G160" s="127">
        <v>0</v>
      </c>
      <c r="H160" s="127"/>
      <c r="I160" s="127">
        <v>50000</v>
      </c>
      <c r="J160" s="127"/>
      <c r="K160" s="226">
        <f t="shared" si="12"/>
        <v>0</v>
      </c>
      <c r="L160" s="226">
        <f t="shared" si="13"/>
        <v>0</v>
      </c>
      <c r="M160" s="226">
        <f t="shared" si="14"/>
        <v>0</v>
      </c>
      <c r="N160" s="127">
        <v>0</v>
      </c>
      <c r="O160" s="127">
        <v>0</v>
      </c>
      <c r="P160" s="127">
        <v>0</v>
      </c>
      <c r="Q160" s="226">
        <f t="shared" si="15"/>
        <v>0</v>
      </c>
      <c r="R160" s="127">
        <v>0</v>
      </c>
      <c r="S160" s="157">
        <f t="shared" si="16"/>
        <v>0</v>
      </c>
      <c r="T160" s="157">
        <f t="shared" si="17"/>
        <v>0</v>
      </c>
    </row>
    <row r="161" spans="1:116" ht="15.75" customHeight="1" x14ac:dyDescent="0.2">
      <c r="A161" s="130"/>
      <c r="B161" s="130"/>
      <c r="C161" s="153"/>
      <c r="D161" s="45"/>
      <c r="E161" s="45" t="s">
        <v>167</v>
      </c>
      <c r="F161" s="126">
        <v>147</v>
      </c>
      <c r="G161" s="133">
        <v>0</v>
      </c>
      <c r="H161" s="133"/>
      <c r="I161" s="133">
        <v>150000</v>
      </c>
      <c r="J161" s="133"/>
      <c r="K161" s="226">
        <f t="shared" si="12"/>
        <v>0</v>
      </c>
      <c r="L161" s="226">
        <f t="shared" si="13"/>
        <v>0</v>
      </c>
      <c r="M161" s="226">
        <f t="shared" si="14"/>
        <v>0</v>
      </c>
      <c r="N161" s="133">
        <v>0</v>
      </c>
      <c r="O161" s="133">
        <v>0</v>
      </c>
      <c r="P161" s="133">
        <v>0</v>
      </c>
      <c r="Q161" s="226">
        <f t="shared" si="15"/>
        <v>0</v>
      </c>
      <c r="R161" s="133">
        <v>0</v>
      </c>
      <c r="S161" s="157">
        <f t="shared" si="16"/>
        <v>0</v>
      </c>
      <c r="T161" s="157">
        <f t="shared" si="17"/>
        <v>0</v>
      </c>
    </row>
    <row r="162" spans="1:116" s="74" customFormat="1" ht="13.5" customHeight="1" x14ac:dyDescent="0.2">
      <c r="A162" s="134" t="s">
        <v>20</v>
      </c>
      <c r="B162" s="135"/>
      <c r="C162" s="154"/>
      <c r="D162" s="320" t="s">
        <v>118</v>
      </c>
      <c r="E162" s="320"/>
      <c r="F162" s="126">
        <v>148</v>
      </c>
      <c r="G162" s="127">
        <v>61522</v>
      </c>
      <c r="H162" s="127">
        <v>10356</v>
      </c>
      <c r="I162" s="127">
        <f>(I159-I160+I161)*0.16</f>
        <v>80386.431999999884</v>
      </c>
      <c r="J162" s="127">
        <v>10356</v>
      </c>
      <c r="K162" s="226"/>
      <c r="L162" s="226"/>
      <c r="M162" s="226"/>
      <c r="N162" s="127">
        <v>43600</v>
      </c>
      <c r="O162" s="127">
        <v>43600</v>
      </c>
      <c r="P162" s="127">
        <v>43600</v>
      </c>
      <c r="Q162" s="226">
        <f t="shared" si="15"/>
        <v>-87200</v>
      </c>
      <c r="R162" s="127">
        <v>43600</v>
      </c>
      <c r="S162" s="157">
        <f t="shared" si="16"/>
        <v>421.01197373503283</v>
      </c>
      <c r="T162" s="157">
        <f t="shared" si="17"/>
        <v>16.833002828256557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39"/>
      <c r="CJ162" s="39"/>
      <c r="CK162" s="39"/>
      <c r="CL162" s="39"/>
      <c r="CM162" s="39"/>
      <c r="CN162" s="39"/>
      <c r="CO162" s="39"/>
      <c r="CP162" s="39"/>
      <c r="CQ162" s="39"/>
      <c r="CR162" s="39"/>
      <c r="CS162" s="39"/>
      <c r="CT162" s="39"/>
      <c r="CU162" s="39"/>
      <c r="CV162" s="39"/>
      <c r="CW162" s="39"/>
      <c r="CX162" s="39"/>
      <c r="CY162" s="39"/>
      <c r="CZ162" s="39"/>
      <c r="DA162" s="39"/>
      <c r="DB162" s="39"/>
      <c r="DC162" s="39"/>
      <c r="DD162" s="39"/>
      <c r="DE162" s="39"/>
      <c r="DF162" s="39"/>
      <c r="DG162" s="39"/>
      <c r="DH162" s="39"/>
      <c r="DI162" s="39"/>
      <c r="DJ162" s="39"/>
      <c r="DK162" s="39"/>
      <c r="DL162" s="39"/>
    </row>
    <row r="163" spans="1:116" ht="13.5" customHeight="1" x14ac:dyDescent="0.2">
      <c r="A163" s="136" t="s">
        <v>21</v>
      </c>
      <c r="B163" s="137"/>
      <c r="C163" s="155"/>
      <c r="D163" s="323" t="s">
        <v>14</v>
      </c>
      <c r="E163" s="323"/>
      <c r="F163" s="126">
        <v>149</v>
      </c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226">
        <f t="shared" si="15"/>
        <v>0</v>
      </c>
      <c r="R163" s="127"/>
      <c r="S163" s="157">
        <f t="shared" si="16"/>
        <v>0</v>
      </c>
      <c r="T163" s="157">
        <f t="shared" si="17"/>
        <v>0</v>
      </c>
    </row>
    <row r="164" spans="1:116" ht="13.5" customHeight="1" x14ac:dyDescent="0.2">
      <c r="A164" s="138"/>
      <c r="B164" s="139">
        <v>1</v>
      </c>
      <c r="C164" s="155"/>
      <c r="D164" s="314" t="s">
        <v>301</v>
      </c>
      <c r="E164" s="316"/>
      <c r="F164" s="126">
        <v>150</v>
      </c>
      <c r="G164" s="204">
        <f t="shared" ref="G164:J165" si="18">G100</f>
        <v>2761490</v>
      </c>
      <c r="H164" s="204">
        <f t="shared" si="18"/>
        <v>2681277</v>
      </c>
      <c r="I164" s="204">
        <f t="shared" si="18"/>
        <v>2820000</v>
      </c>
      <c r="J164" s="204">
        <f t="shared" si="18"/>
        <v>2681277</v>
      </c>
      <c r="K164" s="204">
        <f t="shared" ref="K164:M164" si="19">K100</f>
        <v>645000</v>
      </c>
      <c r="L164" s="204">
        <f t="shared" si="19"/>
        <v>1440000</v>
      </c>
      <c r="M164" s="204">
        <f t="shared" si="19"/>
        <v>2240000</v>
      </c>
      <c r="N164" s="204">
        <f t="shared" ref="N164:P165" si="20">N100</f>
        <v>645000</v>
      </c>
      <c r="O164" s="204">
        <f t="shared" si="20"/>
        <v>795000</v>
      </c>
      <c r="P164" s="204">
        <f t="shared" si="20"/>
        <v>800000</v>
      </c>
      <c r="Q164" s="226">
        <f t="shared" si="15"/>
        <v>760000</v>
      </c>
      <c r="R164" s="204">
        <f>R100</f>
        <v>3000000</v>
      </c>
      <c r="S164" s="157">
        <f t="shared" si="16"/>
        <v>111.88698519399524</v>
      </c>
      <c r="T164" s="157">
        <f t="shared" si="17"/>
        <v>97.095300001086372</v>
      </c>
    </row>
    <row r="165" spans="1:116" ht="13.5" customHeight="1" x14ac:dyDescent="0.2">
      <c r="A165" s="138"/>
      <c r="B165" s="139">
        <v>2</v>
      </c>
      <c r="C165" s="155"/>
      <c r="D165" s="279" t="s">
        <v>305</v>
      </c>
      <c r="E165" s="279"/>
      <c r="F165" s="126">
        <v>151</v>
      </c>
      <c r="G165" s="204">
        <f t="shared" si="18"/>
        <v>2508701</v>
      </c>
      <c r="H165" s="204">
        <f t="shared" si="18"/>
        <v>2421830</v>
      </c>
      <c r="I165" s="204">
        <f t="shared" si="18"/>
        <v>2500000</v>
      </c>
      <c r="J165" s="204">
        <f t="shared" si="18"/>
        <v>2421830</v>
      </c>
      <c r="K165" s="204">
        <f t="shared" ref="K165:M165" si="21">K101</f>
        <v>580000</v>
      </c>
      <c r="L165" s="204">
        <f t="shared" si="21"/>
        <v>1280000</v>
      </c>
      <c r="M165" s="204">
        <f t="shared" si="21"/>
        <v>1980000</v>
      </c>
      <c r="N165" s="204">
        <f t="shared" si="20"/>
        <v>580000</v>
      </c>
      <c r="O165" s="204">
        <f t="shared" si="20"/>
        <v>700000</v>
      </c>
      <c r="P165" s="204">
        <f t="shared" si="20"/>
        <v>700000</v>
      </c>
      <c r="Q165" s="226">
        <f t="shared" si="15"/>
        <v>660000</v>
      </c>
      <c r="R165" s="204">
        <f>R101</f>
        <v>2640000</v>
      </c>
      <c r="S165" s="157">
        <f t="shared" si="16"/>
        <v>109.00847706073506</v>
      </c>
      <c r="T165" s="157">
        <f t="shared" si="17"/>
        <v>96.537211887745883</v>
      </c>
    </row>
    <row r="166" spans="1:116" ht="12.75" customHeight="1" x14ac:dyDescent="0.2">
      <c r="A166" s="330"/>
      <c r="B166" s="140">
        <v>3</v>
      </c>
      <c r="C166" s="21"/>
      <c r="D166" s="279" t="s">
        <v>109</v>
      </c>
      <c r="E166" s="279"/>
      <c r="F166" s="126">
        <v>152</v>
      </c>
      <c r="G166" s="127">
        <v>117</v>
      </c>
      <c r="H166" s="127">
        <v>105</v>
      </c>
      <c r="I166" s="127">
        <v>118</v>
      </c>
      <c r="J166" s="127">
        <v>105</v>
      </c>
      <c r="K166" s="127">
        <v>110</v>
      </c>
      <c r="L166" s="127">
        <v>110</v>
      </c>
      <c r="M166" s="127">
        <v>110</v>
      </c>
      <c r="N166" s="127">
        <v>110</v>
      </c>
      <c r="O166" s="127">
        <v>110</v>
      </c>
      <c r="P166" s="127">
        <v>110</v>
      </c>
      <c r="Q166" s="127">
        <v>110</v>
      </c>
      <c r="R166" s="127">
        <v>110</v>
      </c>
      <c r="S166" s="157">
        <f t="shared" si="16"/>
        <v>104.76190476190477</v>
      </c>
      <c r="T166" s="157">
        <f t="shared" si="17"/>
        <v>89.743589743589752</v>
      </c>
    </row>
    <row r="167" spans="1:116" ht="12.75" customHeight="1" x14ac:dyDescent="0.2">
      <c r="A167" s="330"/>
      <c r="B167" s="140">
        <v>4</v>
      </c>
      <c r="C167" s="21"/>
      <c r="D167" s="279" t="s">
        <v>137</v>
      </c>
      <c r="E167" s="279"/>
      <c r="F167" s="126">
        <v>153</v>
      </c>
      <c r="G167" s="127">
        <v>107</v>
      </c>
      <c r="H167" s="127">
        <v>101</v>
      </c>
      <c r="I167" s="127">
        <v>120</v>
      </c>
      <c r="J167" s="127">
        <v>101</v>
      </c>
      <c r="K167" s="127">
        <v>107</v>
      </c>
      <c r="L167" s="127">
        <v>107</v>
      </c>
      <c r="M167" s="127">
        <v>107</v>
      </c>
      <c r="N167" s="127">
        <v>107</v>
      </c>
      <c r="O167" s="127">
        <v>107</v>
      </c>
      <c r="P167" s="127">
        <v>107</v>
      </c>
      <c r="Q167" s="127">
        <v>107</v>
      </c>
      <c r="R167" s="127">
        <v>107</v>
      </c>
      <c r="S167" s="157">
        <f t="shared" si="16"/>
        <v>105.94059405940595</v>
      </c>
      <c r="T167" s="157">
        <f t="shared" si="17"/>
        <v>94.392523364485982</v>
      </c>
    </row>
    <row r="168" spans="1:116" ht="37.5" customHeight="1" x14ac:dyDescent="0.2">
      <c r="A168" s="330"/>
      <c r="B168" s="140">
        <v>5</v>
      </c>
      <c r="C168" s="21" t="s">
        <v>27</v>
      </c>
      <c r="D168" s="303" t="s">
        <v>348</v>
      </c>
      <c r="E168" s="304"/>
      <c r="F168" s="126">
        <v>154</v>
      </c>
      <c r="G168" s="226">
        <f>(G165/G167)/12</f>
        <v>1953.8169781931465</v>
      </c>
      <c r="H168" s="226">
        <f>(H165/H167)/12</f>
        <v>1998.2095709570958</v>
      </c>
      <c r="I168" s="226">
        <f>(I165/I167)/12</f>
        <v>1736.1111111111111</v>
      </c>
      <c r="J168" s="226">
        <f>(J165/J167)/12</f>
        <v>1998.2095709570958</v>
      </c>
      <c r="K168" s="226">
        <f>(K165/K167)/3</f>
        <v>1806.8535825545171</v>
      </c>
      <c r="L168" s="226">
        <f>(L165/L167)/6</f>
        <v>1993.7694704049845</v>
      </c>
      <c r="M168" s="226">
        <f>(M165/M167)/9</f>
        <v>2056.0747663551401</v>
      </c>
      <c r="N168" s="226">
        <f>(N165/N167)/12</f>
        <v>451.71339563862927</v>
      </c>
      <c r="O168" s="226">
        <f>(O165/O167)/12</f>
        <v>545.17133956386294</v>
      </c>
      <c r="P168" s="226">
        <f>(P165/P167)/12</f>
        <v>545.17133956386294</v>
      </c>
      <c r="Q168" s="226">
        <f t="shared" si="15"/>
        <v>514.01869158878492</v>
      </c>
      <c r="R168" s="226">
        <f>(R165/R167)/12</f>
        <v>2056.0747663551401</v>
      </c>
      <c r="S168" s="157">
        <f t="shared" si="16"/>
        <v>102.89585217882468</v>
      </c>
      <c r="T168" s="157">
        <f t="shared" si="17"/>
        <v>102.27209576226545</v>
      </c>
    </row>
    <row r="169" spans="1:116" ht="39.75" customHeight="1" x14ac:dyDescent="0.2">
      <c r="A169" s="330"/>
      <c r="B169" s="140"/>
      <c r="C169" s="21" t="s">
        <v>306</v>
      </c>
      <c r="D169" s="279" t="s">
        <v>349</v>
      </c>
      <c r="E169" s="279"/>
      <c r="F169" s="126">
        <v>155</v>
      </c>
      <c r="G169" s="226">
        <f>G164/G167/12</f>
        <v>2150.6931464174454</v>
      </c>
      <c r="H169" s="226">
        <f>H164/H167/12</f>
        <v>2212.2747524752476</v>
      </c>
      <c r="I169" s="226">
        <f>I164/I167/12</f>
        <v>1958.3333333333333</v>
      </c>
      <c r="J169" s="226">
        <f>J164/J167/12</f>
        <v>2212.2747524752476</v>
      </c>
      <c r="K169" s="226">
        <f>K164/K167/3</f>
        <v>2009.3457943925234</v>
      </c>
      <c r="L169" s="226">
        <f>L164/L167/6</f>
        <v>2242.9906542056074</v>
      </c>
      <c r="M169" s="226">
        <f>M164/M167/9</f>
        <v>2326.0643821391482</v>
      </c>
      <c r="N169" s="226">
        <f>N164/N167/12</f>
        <v>502.33644859813086</v>
      </c>
      <c r="O169" s="226">
        <f>O164/O167/12</f>
        <v>619.15887850467288</v>
      </c>
      <c r="P169" s="226">
        <f>P164/P167/12</f>
        <v>623.05295950155767</v>
      </c>
      <c r="Q169" s="226">
        <f t="shared" si="15"/>
        <v>591.90031152647987</v>
      </c>
      <c r="R169" s="226">
        <f>R164/R167/12</f>
        <v>2336.4485981308412</v>
      </c>
      <c r="S169" s="157">
        <f t="shared" si="16"/>
        <v>105.61294864106094</v>
      </c>
      <c r="T169" s="157">
        <f t="shared" si="17"/>
        <v>102.86333762491329</v>
      </c>
    </row>
    <row r="170" spans="1:116" ht="29.25" customHeight="1" x14ac:dyDescent="0.2">
      <c r="A170" s="330"/>
      <c r="B170" s="140">
        <v>6</v>
      </c>
      <c r="C170" s="21" t="s">
        <v>27</v>
      </c>
      <c r="D170" s="279" t="s">
        <v>350</v>
      </c>
      <c r="E170" s="279"/>
      <c r="F170" s="126">
        <v>156</v>
      </c>
      <c r="G170" s="226">
        <f>G14/G167</f>
        <v>214866.71962616823</v>
      </c>
      <c r="H170" s="226">
        <f>H14/H167</f>
        <v>201899.80198019801</v>
      </c>
      <c r="I170" s="226">
        <f>I14/I167</f>
        <v>191416.66666666666</v>
      </c>
      <c r="J170" s="226">
        <f>J14/J167</f>
        <v>201899.80198019801</v>
      </c>
      <c r="K170" s="226">
        <f t="shared" ref="K170:M170" si="22">K14/K167</f>
        <v>17962.616822429907</v>
      </c>
      <c r="L170" s="226">
        <f t="shared" si="22"/>
        <v>85467.289719626162</v>
      </c>
      <c r="M170" s="226">
        <f t="shared" si="22"/>
        <v>153878.50467289719</v>
      </c>
      <c r="N170" s="226">
        <f>N14/N167</f>
        <v>17962.616822429907</v>
      </c>
      <c r="O170" s="226">
        <f>O14/O167</f>
        <v>67504.672897196258</v>
      </c>
      <c r="P170" s="226">
        <f>P14/P167</f>
        <v>68411.214953271032</v>
      </c>
      <c r="Q170" s="226">
        <f t="shared" si="15"/>
        <v>50981.308411214966</v>
      </c>
      <c r="R170" s="226">
        <f>R14/R167</f>
        <v>204859.81308411216</v>
      </c>
      <c r="S170" s="157">
        <f t="shared" si="16"/>
        <v>101.46607925063962</v>
      </c>
      <c r="T170" s="157">
        <f t="shared" si="17"/>
        <v>93.965134447749534</v>
      </c>
    </row>
    <row r="171" spans="1:116" ht="38.25" customHeight="1" x14ac:dyDescent="0.2">
      <c r="A171" s="330"/>
      <c r="B171" s="140"/>
      <c r="C171" s="21" t="s">
        <v>28</v>
      </c>
      <c r="D171" s="279" t="s">
        <v>351</v>
      </c>
      <c r="E171" s="279"/>
      <c r="F171" s="126">
        <v>157</v>
      </c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226">
        <f t="shared" si="15"/>
        <v>0</v>
      </c>
      <c r="R171" s="127"/>
      <c r="S171" s="157">
        <f t="shared" si="16"/>
        <v>0</v>
      </c>
      <c r="T171" s="157">
        <f t="shared" si="17"/>
        <v>0</v>
      </c>
    </row>
    <row r="172" spans="1:116" ht="27" customHeight="1" x14ac:dyDescent="0.2">
      <c r="A172" s="330"/>
      <c r="B172" s="140"/>
      <c r="C172" s="21" t="s">
        <v>139</v>
      </c>
      <c r="D172" s="303" t="s">
        <v>352</v>
      </c>
      <c r="E172" s="304"/>
      <c r="F172" s="126">
        <v>158</v>
      </c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226">
        <f t="shared" si="15"/>
        <v>0</v>
      </c>
      <c r="R172" s="127"/>
      <c r="S172" s="157">
        <f t="shared" si="16"/>
        <v>0</v>
      </c>
      <c r="T172" s="157">
        <f t="shared" si="17"/>
        <v>0</v>
      </c>
    </row>
    <row r="173" spans="1:116" ht="15" customHeight="1" x14ac:dyDescent="0.2">
      <c r="A173" s="330"/>
      <c r="B173" s="140"/>
      <c r="C173" s="21"/>
      <c r="D173" s="19"/>
      <c r="E173" s="19" t="s">
        <v>312</v>
      </c>
      <c r="F173" s="126">
        <v>159</v>
      </c>
      <c r="G173" s="127"/>
      <c r="H173" s="127"/>
      <c r="I173" s="127"/>
      <c r="J173" s="127"/>
      <c r="K173" s="127"/>
      <c r="L173" s="127"/>
      <c r="M173" s="127"/>
      <c r="N173" s="127"/>
      <c r="O173" s="127"/>
      <c r="P173" s="127"/>
      <c r="Q173" s="226">
        <f t="shared" si="15"/>
        <v>0</v>
      </c>
      <c r="R173" s="127"/>
      <c r="S173" s="157">
        <f t="shared" si="16"/>
        <v>0</v>
      </c>
      <c r="T173" s="157">
        <f t="shared" si="17"/>
        <v>0</v>
      </c>
    </row>
    <row r="174" spans="1:116" ht="15" customHeight="1" x14ac:dyDescent="0.2">
      <c r="A174" s="330"/>
      <c r="B174" s="140"/>
      <c r="C174" s="21"/>
      <c r="D174" s="19"/>
      <c r="E174" s="19" t="s">
        <v>329</v>
      </c>
      <c r="F174" s="126">
        <v>160</v>
      </c>
      <c r="G174" s="127"/>
      <c r="H174" s="127"/>
      <c r="I174" s="127"/>
      <c r="J174" s="127"/>
      <c r="K174" s="127"/>
      <c r="L174" s="127"/>
      <c r="M174" s="127"/>
      <c r="N174" s="127"/>
      <c r="O174" s="127"/>
      <c r="P174" s="127"/>
      <c r="Q174" s="226">
        <f t="shared" si="15"/>
        <v>0</v>
      </c>
      <c r="R174" s="127"/>
      <c r="S174" s="157">
        <f t="shared" si="16"/>
        <v>0</v>
      </c>
      <c r="T174" s="157">
        <f t="shared" si="17"/>
        <v>0</v>
      </c>
    </row>
    <row r="175" spans="1:116" ht="15" customHeight="1" x14ac:dyDescent="0.2">
      <c r="A175" s="330"/>
      <c r="B175" s="140"/>
      <c r="C175" s="21"/>
      <c r="D175" s="19"/>
      <c r="E175" s="19" t="s">
        <v>353</v>
      </c>
      <c r="F175" s="126">
        <v>161</v>
      </c>
      <c r="G175" s="127"/>
      <c r="H175" s="127"/>
      <c r="I175" s="127"/>
      <c r="J175" s="127"/>
      <c r="K175" s="127"/>
      <c r="L175" s="127"/>
      <c r="M175" s="127"/>
      <c r="N175" s="127"/>
      <c r="O175" s="127"/>
      <c r="P175" s="127"/>
      <c r="Q175" s="226">
        <f t="shared" si="15"/>
        <v>0</v>
      </c>
      <c r="R175" s="127"/>
      <c r="S175" s="157">
        <f t="shared" si="16"/>
        <v>0</v>
      </c>
      <c r="T175" s="157">
        <f t="shared" si="17"/>
        <v>0</v>
      </c>
    </row>
    <row r="176" spans="1:116" ht="26.25" customHeight="1" x14ac:dyDescent="0.2">
      <c r="A176" s="330"/>
      <c r="B176" s="140"/>
      <c r="C176" s="21"/>
      <c r="D176" s="19"/>
      <c r="E176" s="19" t="s">
        <v>354</v>
      </c>
      <c r="F176" s="126">
        <v>162</v>
      </c>
      <c r="G176" s="127"/>
      <c r="H176" s="127"/>
      <c r="I176" s="127"/>
      <c r="J176" s="127"/>
      <c r="K176" s="127"/>
      <c r="L176" s="127"/>
      <c r="M176" s="127"/>
      <c r="N176" s="127"/>
      <c r="O176" s="127"/>
      <c r="P176" s="127"/>
      <c r="Q176" s="226">
        <f t="shared" si="15"/>
        <v>0</v>
      </c>
      <c r="R176" s="127"/>
      <c r="S176" s="157">
        <f t="shared" si="16"/>
        <v>0</v>
      </c>
      <c r="T176" s="157">
        <f t="shared" si="17"/>
        <v>0</v>
      </c>
    </row>
    <row r="177" spans="1:116" ht="15.75" customHeight="1" x14ac:dyDescent="0.2">
      <c r="A177" s="330"/>
      <c r="B177" s="141">
        <v>7</v>
      </c>
      <c r="C177" s="156"/>
      <c r="D177" s="320" t="s">
        <v>266</v>
      </c>
      <c r="E177" s="320"/>
      <c r="F177" s="126">
        <v>163</v>
      </c>
      <c r="G177" s="127">
        <v>0</v>
      </c>
      <c r="H177" s="127">
        <v>0</v>
      </c>
      <c r="I177" s="127">
        <v>0</v>
      </c>
      <c r="J177" s="127">
        <v>0</v>
      </c>
      <c r="K177" s="127"/>
      <c r="L177" s="127"/>
      <c r="M177" s="127"/>
      <c r="N177" s="127">
        <v>0</v>
      </c>
      <c r="O177" s="127">
        <v>0</v>
      </c>
      <c r="P177" s="127">
        <v>0</v>
      </c>
      <c r="Q177" s="226">
        <f t="shared" si="15"/>
        <v>0</v>
      </c>
      <c r="R177" s="127">
        <v>0</v>
      </c>
      <c r="S177" s="157">
        <f t="shared" si="16"/>
        <v>0</v>
      </c>
      <c r="T177" s="157">
        <f t="shared" si="17"/>
        <v>0</v>
      </c>
    </row>
    <row r="178" spans="1:116" ht="15" customHeight="1" x14ac:dyDescent="0.2">
      <c r="A178" s="330"/>
      <c r="B178" s="142">
        <v>8</v>
      </c>
      <c r="C178" s="151"/>
      <c r="D178" s="320" t="s">
        <v>319</v>
      </c>
      <c r="E178" s="320"/>
      <c r="F178" s="126">
        <v>164</v>
      </c>
      <c r="G178" s="226">
        <f>G179+G180+G181+G182+G183</f>
        <v>781000</v>
      </c>
      <c r="H178" s="226">
        <f>H179+H180+H181+H182+H183</f>
        <v>600000</v>
      </c>
      <c r="I178" s="226">
        <f>I179+I180+I181+I182+I183</f>
        <v>600000</v>
      </c>
      <c r="J178" s="226">
        <f>J179+J180+J181+J182+J183</f>
        <v>600000</v>
      </c>
      <c r="K178" s="226">
        <f t="shared" ref="K178:M178" si="23">K179+K180+K181+K182+K183</f>
        <v>0</v>
      </c>
      <c r="L178" s="226">
        <f t="shared" si="23"/>
        <v>0</v>
      </c>
      <c r="M178" s="226">
        <f t="shared" si="23"/>
        <v>0</v>
      </c>
      <c r="N178" s="226">
        <f>N179+N180+N181+N182+N183</f>
        <v>600000</v>
      </c>
      <c r="O178" s="226">
        <f>O179+O180+O181+O182+O183</f>
        <v>600000</v>
      </c>
      <c r="P178" s="226">
        <f>P179+P180+P181+P182+P183</f>
        <v>600000</v>
      </c>
      <c r="Q178" s="226">
        <f t="shared" si="15"/>
        <v>-1200000</v>
      </c>
      <c r="R178" s="226">
        <f>R179+R180+R181+R182+R183</f>
        <v>600000</v>
      </c>
      <c r="S178" s="157">
        <f t="shared" si="16"/>
        <v>100</v>
      </c>
      <c r="T178" s="157">
        <f t="shared" si="17"/>
        <v>76.824583866837386</v>
      </c>
    </row>
    <row r="179" spans="1:116" ht="25.5" customHeight="1" x14ac:dyDescent="0.2">
      <c r="A179" s="330"/>
      <c r="B179" s="142"/>
      <c r="C179" s="151"/>
      <c r="D179" s="85"/>
      <c r="E179" s="20" t="s">
        <v>321</v>
      </c>
      <c r="F179" s="126">
        <v>165</v>
      </c>
      <c r="G179" s="127">
        <v>469000</v>
      </c>
      <c r="H179" s="127">
        <v>400000</v>
      </c>
      <c r="I179" s="127">
        <v>400000</v>
      </c>
      <c r="J179" s="127">
        <v>400000</v>
      </c>
      <c r="K179" s="127"/>
      <c r="L179" s="127"/>
      <c r="M179" s="127"/>
      <c r="N179" s="127">
        <v>400000</v>
      </c>
      <c r="O179" s="127">
        <v>400000</v>
      </c>
      <c r="P179" s="127">
        <v>400000</v>
      </c>
      <c r="Q179" s="226">
        <f t="shared" si="15"/>
        <v>-800000</v>
      </c>
      <c r="R179" s="127">
        <v>400000</v>
      </c>
      <c r="S179" s="157">
        <f t="shared" si="16"/>
        <v>100</v>
      </c>
      <c r="T179" s="157">
        <f t="shared" si="17"/>
        <v>85.287846481876329</v>
      </c>
    </row>
    <row r="180" spans="1:116" ht="15" customHeight="1" x14ac:dyDescent="0.2">
      <c r="A180" s="330"/>
      <c r="B180" s="142"/>
      <c r="C180" s="151"/>
      <c r="D180" s="85"/>
      <c r="E180" s="20" t="s">
        <v>322</v>
      </c>
      <c r="F180" s="126">
        <v>166</v>
      </c>
      <c r="G180" s="127">
        <v>312000</v>
      </c>
      <c r="H180" s="127">
        <v>200000</v>
      </c>
      <c r="I180" s="127">
        <v>200000</v>
      </c>
      <c r="J180" s="127">
        <v>200000</v>
      </c>
      <c r="K180" s="206"/>
      <c r="L180" s="206"/>
      <c r="M180" s="206"/>
      <c r="N180" s="127">
        <v>200000</v>
      </c>
      <c r="O180" s="127">
        <v>200000</v>
      </c>
      <c r="P180" s="127">
        <v>200000</v>
      </c>
      <c r="Q180" s="226">
        <f t="shared" si="15"/>
        <v>-400000</v>
      </c>
      <c r="R180" s="127">
        <v>200000</v>
      </c>
      <c r="S180" s="157">
        <f t="shared" si="16"/>
        <v>100</v>
      </c>
      <c r="T180" s="157">
        <f t="shared" si="17"/>
        <v>64.102564102564102</v>
      </c>
    </row>
    <row r="181" spans="1:116" ht="15" customHeight="1" x14ac:dyDescent="0.2">
      <c r="A181" s="330"/>
      <c r="B181" s="142"/>
      <c r="C181" s="151"/>
      <c r="D181" s="85"/>
      <c r="E181" s="85" t="s">
        <v>325</v>
      </c>
      <c r="F181" s="126">
        <v>167</v>
      </c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  <c r="Q181" s="226">
        <f t="shared" si="15"/>
        <v>0</v>
      </c>
      <c r="R181" s="127"/>
      <c r="S181" s="157">
        <f t="shared" si="16"/>
        <v>0</v>
      </c>
      <c r="T181" s="157">
        <f t="shared" si="17"/>
        <v>0</v>
      </c>
    </row>
    <row r="182" spans="1:116" ht="15" customHeight="1" x14ac:dyDescent="0.2">
      <c r="A182" s="330"/>
      <c r="B182" s="142"/>
      <c r="C182" s="151"/>
      <c r="D182" s="85"/>
      <c r="E182" s="85" t="s">
        <v>326</v>
      </c>
      <c r="F182" s="126">
        <v>168</v>
      </c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226">
        <f t="shared" si="15"/>
        <v>0</v>
      </c>
      <c r="R182" s="127"/>
      <c r="S182" s="157">
        <f t="shared" si="16"/>
        <v>0</v>
      </c>
      <c r="T182" s="157">
        <f t="shared" si="17"/>
        <v>0</v>
      </c>
    </row>
    <row r="183" spans="1:116" ht="15" customHeight="1" x14ac:dyDescent="0.2">
      <c r="A183" s="330"/>
      <c r="B183" s="142"/>
      <c r="C183" s="151"/>
      <c r="D183" s="85"/>
      <c r="E183" s="85" t="s">
        <v>331</v>
      </c>
      <c r="F183" s="126">
        <v>169</v>
      </c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226">
        <f t="shared" si="15"/>
        <v>0</v>
      </c>
      <c r="R183" s="127"/>
      <c r="S183" s="157">
        <f t="shared" si="16"/>
        <v>0</v>
      </c>
      <c r="T183" s="157">
        <f t="shared" si="17"/>
        <v>0</v>
      </c>
    </row>
    <row r="184" spans="1:116" ht="15" customHeight="1" x14ac:dyDescent="0.2">
      <c r="A184" s="330"/>
      <c r="B184" s="216">
        <v>9</v>
      </c>
      <c r="C184" s="216"/>
      <c r="D184" s="331" t="s">
        <v>378</v>
      </c>
      <c r="E184" s="332"/>
      <c r="F184" s="209">
        <v>170</v>
      </c>
      <c r="G184" s="127">
        <v>3200000</v>
      </c>
      <c r="H184" s="127">
        <v>5000000</v>
      </c>
      <c r="I184" s="127">
        <v>5000000</v>
      </c>
      <c r="J184" s="127">
        <v>5000000</v>
      </c>
      <c r="K184" s="127">
        <v>5000000</v>
      </c>
      <c r="L184" s="127">
        <v>5000000</v>
      </c>
      <c r="M184" s="127">
        <v>5000000</v>
      </c>
      <c r="N184" s="127">
        <v>5000000</v>
      </c>
      <c r="O184" s="127">
        <v>5000000</v>
      </c>
      <c r="P184" s="127">
        <v>5000000</v>
      </c>
      <c r="Q184" s="226">
        <f t="shared" si="15"/>
        <v>-10000000</v>
      </c>
      <c r="R184" s="127">
        <v>5000000</v>
      </c>
      <c r="S184" s="157">
        <f t="shared" si="16"/>
        <v>100</v>
      </c>
      <c r="T184" s="157">
        <f t="shared" si="17"/>
        <v>156.25</v>
      </c>
    </row>
    <row r="185" spans="1:116" ht="15" customHeight="1" x14ac:dyDescent="0.2">
      <c r="A185" s="132"/>
      <c r="B185" s="132"/>
      <c r="C185" s="132"/>
      <c r="D185" s="143"/>
      <c r="E185" s="143"/>
      <c r="F185" s="144"/>
      <c r="G185" s="144"/>
      <c r="H185" s="145"/>
      <c r="I185" s="145"/>
      <c r="J185" s="145"/>
      <c r="K185" s="210"/>
      <c r="L185" s="210"/>
      <c r="M185" s="210"/>
      <c r="N185" s="223"/>
      <c r="O185" s="223"/>
      <c r="P185" s="223"/>
      <c r="Q185" s="223"/>
      <c r="R185" s="145"/>
      <c r="S185" s="145"/>
      <c r="T185" s="215"/>
    </row>
    <row r="186" spans="1:116" ht="15" customHeight="1" x14ac:dyDescent="0.2">
      <c r="A186" s="132"/>
      <c r="B186" s="132"/>
      <c r="C186" s="132"/>
      <c r="D186" s="143"/>
      <c r="E186" s="143"/>
      <c r="F186" s="144"/>
      <c r="G186" s="144"/>
      <c r="H186" s="145"/>
      <c r="I186" s="145"/>
      <c r="J186" s="145"/>
      <c r="K186" s="210"/>
      <c r="L186" s="210"/>
      <c r="M186" s="210"/>
      <c r="N186" s="223"/>
      <c r="O186" s="223"/>
      <c r="P186" s="223"/>
      <c r="Q186" s="223"/>
      <c r="R186" s="145"/>
      <c r="S186" s="145"/>
      <c r="T186" s="215"/>
    </row>
    <row r="187" spans="1:116" ht="15" x14ac:dyDescent="0.2">
      <c r="A187" s="132"/>
      <c r="B187" s="132"/>
      <c r="C187" s="132"/>
      <c r="D187" s="132"/>
      <c r="E187" s="302" t="s">
        <v>110</v>
      </c>
      <c r="F187" s="302"/>
      <c r="G187" s="211"/>
      <c r="H187" s="145"/>
      <c r="I187" s="145"/>
      <c r="J187" s="319" t="s">
        <v>111</v>
      </c>
      <c r="K187" s="319"/>
      <c r="L187" s="319"/>
      <c r="M187" s="319"/>
      <c r="N187" s="319"/>
      <c r="O187" s="319"/>
      <c r="P187" s="319"/>
      <c r="Q187" s="319"/>
      <c r="R187" s="319"/>
      <c r="S187" s="319"/>
    </row>
    <row r="188" spans="1:116" ht="14.25" x14ac:dyDescent="0.2">
      <c r="A188" s="132"/>
      <c r="B188" s="132"/>
      <c r="C188" s="132"/>
      <c r="D188" s="132"/>
      <c r="E188" s="146"/>
      <c r="F188" s="147"/>
      <c r="G188" s="147"/>
      <c r="H188" s="145"/>
      <c r="I188" s="145"/>
      <c r="J188" s="321" t="s">
        <v>108</v>
      </c>
      <c r="K188" s="322"/>
      <c r="L188" s="322"/>
      <c r="M188" s="322"/>
      <c r="N188" s="322"/>
      <c r="O188" s="322"/>
      <c r="P188" s="322"/>
      <c r="Q188" s="322"/>
      <c r="R188" s="322"/>
      <c r="S188" s="322"/>
    </row>
    <row r="189" spans="1:116" ht="14.25" x14ac:dyDescent="0.2">
      <c r="A189" s="132"/>
      <c r="B189" s="132"/>
      <c r="C189" s="132"/>
      <c r="D189" s="132"/>
      <c r="E189" s="146"/>
      <c r="F189" s="147"/>
      <c r="G189" s="147"/>
      <c r="H189" s="147"/>
      <c r="I189" s="147"/>
      <c r="J189" s="147"/>
      <c r="K189" s="147"/>
      <c r="L189" s="147"/>
      <c r="M189" s="147"/>
      <c r="N189" s="147"/>
      <c r="O189" s="147"/>
      <c r="P189" s="147"/>
      <c r="Q189" s="147"/>
      <c r="R189" s="147"/>
      <c r="S189" s="147"/>
      <c r="T189" s="147"/>
    </row>
    <row r="190" spans="1:116" s="74" customFormat="1" x14ac:dyDescent="0.2">
      <c r="A190" s="310"/>
      <c r="B190" s="310"/>
      <c r="C190" s="311"/>
      <c r="D190" s="311"/>
      <c r="E190" s="311"/>
      <c r="F190" s="311"/>
      <c r="G190" s="311"/>
      <c r="H190" s="311"/>
      <c r="I190" s="311"/>
      <c r="J190" s="311"/>
      <c r="K190" s="311"/>
      <c r="L190" s="311"/>
      <c r="M190" s="311"/>
      <c r="N190" s="311"/>
      <c r="O190" s="311"/>
      <c r="P190" s="311"/>
      <c r="Q190" s="311"/>
      <c r="R190" s="311"/>
      <c r="S190" s="148"/>
      <c r="T190" s="148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  <c r="CP190" s="39"/>
      <c r="CQ190" s="39"/>
      <c r="CR190" s="39"/>
      <c r="CS190" s="39"/>
      <c r="CT190" s="39"/>
      <c r="CU190" s="39"/>
      <c r="CV190" s="39"/>
      <c r="CW190" s="39"/>
      <c r="CX190" s="39"/>
      <c r="CY190" s="39"/>
      <c r="CZ190" s="39"/>
      <c r="DA190" s="39"/>
      <c r="DB190" s="39"/>
      <c r="DC190" s="39"/>
      <c r="DD190" s="39"/>
      <c r="DE190" s="39"/>
      <c r="DF190" s="39"/>
      <c r="DG190" s="39"/>
      <c r="DH190" s="39"/>
      <c r="DI190" s="39"/>
      <c r="DJ190" s="39"/>
      <c r="DK190" s="39"/>
      <c r="DL190" s="39"/>
    </row>
    <row r="191" spans="1:116" x14ac:dyDescent="0.2">
      <c r="A191" s="132"/>
      <c r="B191" s="132"/>
      <c r="C191" s="132"/>
      <c r="D191" s="132"/>
      <c r="E191" s="149"/>
      <c r="F191" s="144"/>
      <c r="G191" s="144"/>
      <c r="H191" s="144"/>
      <c r="I191" s="144"/>
      <c r="J191" s="144"/>
      <c r="K191" s="144"/>
      <c r="L191" s="144"/>
      <c r="M191" s="144"/>
      <c r="N191" s="144"/>
      <c r="O191" s="144"/>
      <c r="P191" s="144"/>
      <c r="Q191" s="144"/>
      <c r="R191" s="144"/>
      <c r="S191" s="144"/>
      <c r="T191" s="144"/>
    </row>
    <row r="192" spans="1:116" x14ac:dyDescent="0.2">
      <c r="A192" s="132"/>
      <c r="B192" s="132"/>
      <c r="C192" s="132"/>
      <c r="D192" s="132"/>
      <c r="E192" s="149"/>
      <c r="F192" s="144"/>
      <c r="G192" s="144"/>
      <c r="H192" s="144"/>
      <c r="I192" s="144"/>
      <c r="J192" s="144"/>
      <c r="K192" s="144"/>
      <c r="L192" s="144"/>
      <c r="M192" s="144"/>
      <c r="N192" s="144"/>
      <c r="O192" s="144"/>
      <c r="P192" s="144"/>
      <c r="Q192" s="144"/>
      <c r="R192" s="144"/>
      <c r="S192" s="144"/>
      <c r="T192" s="144"/>
    </row>
    <row r="193" spans="1:20" x14ac:dyDescent="0.2">
      <c r="A193" s="132"/>
      <c r="B193" s="132"/>
      <c r="C193" s="132"/>
      <c r="D193" s="132"/>
      <c r="E193" s="149"/>
      <c r="F193" s="144"/>
      <c r="G193" s="144"/>
      <c r="H193" s="144"/>
      <c r="I193" s="144"/>
      <c r="J193" s="144"/>
      <c r="K193" s="144"/>
      <c r="L193" s="144"/>
      <c r="M193" s="144"/>
      <c r="N193" s="144"/>
      <c r="O193" s="144"/>
      <c r="P193" s="144"/>
      <c r="Q193" s="144"/>
      <c r="R193" s="144"/>
      <c r="S193" s="144"/>
      <c r="T193" s="144"/>
    </row>
    <row r="194" spans="1:20" x14ac:dyDescent="0.2">
      <c r="A194" s="132"/>
      <c r="B194" s="132"/>
      <c r="C194" s="132"/>
      <c r="D194" s="132"/>
      <c r="E194" s="149"/>
      <c r="F194" s="144"/>
      <c r="G194" s="144"/>
      <c r="H194" s="144"/>
      <c r="I194" s="144"/>
      <c r="J194" s="144"/>
      <c r="K194" s="144"/>
      <c r="L194" s="144"/>
      <c r="M194" s="144"/>
      <c r="N194" s="144"/>
      <c r="O194" s="144"/>
      <c r="P194" s="144"/>
      <c r="Q194" s="144"/>
      <c r="R194" s="144"/>
      <c r="S194" s="144"/>
      <c r="T194" s="144"/>
    </row>
    <row r="195" spans="1:20" x14ac:dyDescent="0.2">
      <c r="A195" s="132"/>
      <c r="B195" s="132"/>
      <c r="C195" s="132"/>
      <c r="D195" s="132"/>
      <c r="E195" s="149"/>
      <c r="F195" s="144"/>
      <c r="G195" s="144"/>
      <c r="H195" s="144"/>
      <c r="I195" s="144"/>
      <c r="J195" s="144"/>
      <c r="K195" s="144"/>
      <c r="L195" s="144"/>
      <c r="M195" s="144"/>
      <c r="N195" s="144"/>
      <c r="O195" s="144"/>
      <c r="P195" s="144"/>
      <c r="Q195" s="144"/>
      <c r="R195" s="144"/>
      <c r="S195" s="144"/>
      <c r="T195" s="144"/>
    </row>
    <row r="196" spans="1:20" x14ac:dyDescent="0.2">
      <c r="A196" s="132"/>
      <c r="B196" s="132"/>
      <c r="C196" s="132"/>
      <c r="D196" s="132"/>
      <c r="E196" s="149"/>
      <c r="F196" s="144"/>
      <c r="G196" s="144"/>
      <c r="H196" s="144"/>
      <c r="I196" s="144"/>
      <c r="J196" s="144"/>
      <c r="K196" s="144"/>
      <c r="L196" s="144"/>
      <c r="M196" s="144"/>
      <c r="N196" s="144"/>
      <c r="O196" s="144"/>
      <c r="P196" s="144"/>
      <c r="Q196" s="144"/>
      <c r="R196" s="144"/>
      <c r="S196" s="144"/>
      <c r="T196" s="144"/>
    </row>
    <row r="197" spans="1:20" x14ac:dyDescent="0.2">
      <c r="A197" s="132"/>
      <c r="B197" s="132"/>
      <c r="C197" s="132"/>
      <c r="D197" s="132"/>
      <c r="E197" s="149"/>
      <c r="F197" s="144"/>
      <c r="G197" s="144"/>
      <c r="H197" s="144"/>
      <c r="I197" s="144"/>
      <c r="J197" s="144"/>
      <c r="K197" s="144"/>
      <c r="L197" s="144"/>
      <c r="M197" s="144"/>
      <c r="N197" s="144"/>
      <c r="O197" s="144"/>
      <c r="P197" s="144"/>
      <c r="Q197" s="144"/>
      <c r="R197" s="144"/>
      <c r="S197" s="144"/>
      <c r="T197" s="144"/>
    </row>
    <row r="198" spans="1:20" x14ac:dyDescent="0.2">
      <c r="A198" s="132"/>
      <c r="B198" s="132"/>
      <c r="C198" s="132"/>
      <c r="D198" s="132"/>
      <c r="E198" s="149"/>
      <c r="F198" s="144"/>
      <c r="G198" s="144"/>
      <c r="H198" s="144"/>
      <c r="I198" s="144"/>
      <c r="J198" s="144"/>
      <c r="K198" s="144"/>
      <c r="L198" s="144"/>
      <c r="M198" s="144"/>
      <c r="N198" s="144"/>
      <c r="O198" s="144"/>
      <c r="P198" s="144"/>
      <c r="Q198" s="144"/>
      <c r="R198" s="144"/>
      <c r="S198" s="144"/>
      <c r="T198" s="144"/>
    </row>
    <row r="199" spans="1:20" x14ac:dyDescent="0.2">
      <c r="A199" s="132"/>
      <c r="B199" s="132"/>
      <c r="C199" s="132"/>
      <c r="D199" s="132"/>
      <c r="E199" s="149"/>
      <c r="F199" s="144"/>
      <c r="G199" s="144"/>
      <c r="H199" s="144"/>
      <c r="I199" s="144"/>
      <c r="J199" s="144"/>
      <c r="K199" s="144"/>
      <c r="L199" s="144"/>
      <c r="M199" s="144"/>
      <c r="N199" s="144"/>
      <c r="O199" s="144"/>
      <c r="P199" s="144"/>
      <c r="Q199" s="144"/>
      <c r="R199" s="144"/>
      <c r="S199" s="144"/>
      <c r="T199" s="144"/>
    </row>
    <row r="200" spans="1:20" x14ac:dyDescent="0.2">
      <c r="A200" s="132"/>
      <c r="B200" s="132"/>
      <c r="C200" s="132"/>
      <c r="D200" s="132"/>
      <c r="E200" s="149"/>
      <c r="F200" s="144"/>
      <c r="G200" s="144"/>
      <c r="H200" s="144"/>
      <c r="I200" s="144"/>
      <c r="J200" s="144"/>
      <c r="K200" s="144"/>
      <c r="L200" s="144"/>
      <c r="M200" s="144"/>
      <c r="N200" s="144"/>
      <c r="O200" s="144"/>
      <c r="P200" s="144"/>
      <c r="Q200" s="144"/>
      <c r="R200" s="144"/>
      <c r="S200" s="144"/>
      <c r="T200" s="144"/>
    </row>
    <row r="201" spans="1:20" x14ac:dyDescent="0.2">
      <c r="A201" s="132"/>
      <c r="B201" s="132"/>
      <c r="C201" s="132"/>
      <c r="D201" s="132"/>
      <c r="E201" s="149"/>
      <c r="F201" s="144"/>
      <c r="G201" s="144"/>
      <c r="H201" s="144"/>
      <c r="I201" s="144"/>
      <c r="J201" s="144"/>
      <c r="K201" s="144"/>
      <c r="L201" s="144"/>
      <c r="M201" s="144"/>
      <c r="N201" s="144"/>
      <c r="O201" s="144"/>
      <c r="P201" s="144"/>
      <c r="Q201" s="144"/>
      <c r="R201" s="144"/>
      <c r="S201" s="144"/>
      <c r="T201" s="144"/>
    </row>
    <row r="202" spans="1:20" x14ac:dyDescent="0.2">
      <c r="A202" s="132"/>
      <c r="B202" s="132"/>
      <c r="C202" s="132"/>
      <c r="D202" s="132"/>
      <c r="E202" s="149"/>
      <c r="F202" s="144"/>
      <c r="G202" s="144"/>
      <c r="H202" s="144"/>
      <c r="I202" s="144"/>
      <c r="J202" s="144"/>
      <c r="K202" s="144"/>
      <c r="L202" s="144"/>
      <c r="M202" s="144"/>
      <c r="N202" s="144"/>
      <c r="O202" s="144"/>
      <c r="P202" s="144"/>
      <c r="Q202" s="144"/>
      <c r="R202" s="144"/>
      <c r="S202" s="144"/>
      <c r="T202" s="144"/>
    </row>
    <row r="203" spans="1:20" x14ac:dyDescent="0.2">
      <c r="A203" s="132"/>
      <c r="B203" s="132"/>
      <c r="C203" s="132"/>
      <c r="D203" s="132"/>
      <c r="E203" s="149"/>
      <c r="F203" s="144"/>
      <c r="G203" s="144"/>
      <c r="H203" s="144"/>
      <c r="I203" s="144"/>
      <c r="J203" s="144"/>
      <c r="K203" s="144"/>
      <c r="L203" s="144"/>
      <c r="M203" s="144"/>
      <c r="N203" s="144"/>
      <c r="O203" s="144"/>
      <c r="P203" s="144"/>
      <c r="Q203" s="144"/>
      <c r="R203" s="144"/>
      <c r="S203" s="144"/>
      <c r="T203" s="144"/>
    </row>
    <row r="204" spans="1:20" x14ac:dyDescent="0.2">
      <c r="A204" s="132"/>
      <c r="B204" s="132"/>
      <c r="C204" s="132"/>
      <c r="D204" s="132"/>
      <c r="E204" s="149"/>
      <c r="F204" s="144"/>
      <c r="G204" s="144"/>
      <c r="H204" s="144"/>
      <c r="I204" s="144"/>
      <c r="J204" s="144"/>
      <c r="K204" s="144"/>
      <c r="L204" s="144"/>
      <c r="M204" s="144"/>
      <c r="N204" s="144"/>
      <c r="O204" s="144"/>
      <c r="P204" s="144"/>
      <c r="Q204" s="144"/>
      <c r="R204" s="144"/>
      <c r="S204" s="144"/>
      <c r="T204" s="144"/>
    </row>
    <row r="205" spans="1:20" x14ac:dyDescent="0.2">
      <c r="A205" s="132"/>
      <c r="B205" s="132"/>
      <c r="C205" s="132"/>
      <c r="D205" s="132"/>
      <c r="E205" s="149"/>
      <c r="F205" s="144"/>
      <c r="G205" s="144"/>
      <c r="H205" s="144"/>
      <c r="I205" s="144"/>
      <c r="J205" s="144"/>
      <c r="K205" s="144"/>
      <c r="L205" s="144"/>
      <c r="M205" s="144"/>
      <c r="N205" s="144"/>
      <c r="O205" s="144"/>
      <c r="P205" s="144"/>
      <c r="Q205" s="144"/>
      <c r="R205" s="144"/>
      <c r="S205" s="144"/>
      <c r="T205" s="144"/>
    </row>
    <row r="206" spans="1:20" x14ac:dyDescent="0.2">
      <c r="A206" s="132"/>
      <c r="B206" s="132"/>
      <c r="C206" s="132"/>
      <c r="D206" s="132"/>
      <c r="E206" s="149"/>
      <c r="F206" s="144"/>
      <c r="G206" s="144"/>
      <c r="H206" s="144"/>
      <c r="I206" s="144"/>
      <c r="J206" s="144"/>
      <c r="K206" s="144"/>
      <c r="L206" s="144"/>
      <c r="M206" s="144"/>
      <c r="N206" s="144"/>
      <c r="O206" s="144"/>
      <c r="P206" s="144"/>
      <c r="Q206" s="144"/>
      <c r="R206" s="144"/>
      <c r="S206" s="144"/>
      <c r="T206" s="144"/>
    </row>
    <row r="207" spans="1:20" x14ac:dyDescent="0.2">
      <c r="A207" s="132"/>
      <c r="B207" s="132"/>
      <c r="C207" s="132"/>
      <c r="D207" s="132"/>
      <c r="E207" s="149"/>
      <c r="F207" s="144"/>
      <c r="G207" s="144"/>
      <c r="H207" s="144"/>
      <c r="I207" s="144"/>
      <c r="J207" s="144"/>
      <c r="K207" s="144"/>
      <c r="L207" s="144"/>
      <c r="M207" s="144"/>
      <c r="N207" s="144"/>
      <c r="O207" s="144"/>
      <c r="P207" s="144"/>
      <c r="Q207" s="144"/>
      <c r="R207" s="144"/>
      <c r="S207" s="144"/>
      <c r="T207" s="144"/>
    </row>
    <row r="208" spans="1:20" x14ac:dyDescent="0.2">
      <c r="A208" s="132"/>
      <c r="B208" s="132"/>
      <c r="C208" s="132"/>
      <c r="D208" s="132"/>
      <c r="E208" s="149"/>
      <c r="F208" s="144"/>
      <c r="G208" s="144"/>
      <c r="H208" s="144"/>
      <c r="I208" s="144"/>
      <c r="J208" s="144"/>
      <c r="K208" s="144"/>
      <c r="L208" s="144"/>
      <c r="M208" s="144"/>
      <c r="N208" s="144"/>
      <c r="O208" s="144"/>
      <c r="P208" s="144"/>
      <c r="Q208" s="144"/>
      <c r="R208" s="144"/>
      <c r="S208" s="144"/>
      <c r="T208" s="144"/>
    </row>
    <row r="209" spans="1:20" x14ac:dyDescent="0.2">
      <c r="A209" s="132"/>
      <c r="B209" s="132"/>
      <c r="C209" s="132"/>
      <c r="D209" s="132"/>
      <c r="E209" s="149"/>
      <c r="F209" s="144"/>
      <c r="G209" s="144"/>
      <c r="H209" s="144"/>
      <c r="I209" s="144"/>
      <c r="J209" s="144"/>
      <c r="K209" s="144"/>
      <c r="L209" s="144"/>
      <c r="M209" s="144"/>
      <c r="N209" s="144"/>
      <c r="O209" s="144"/>
      <c r="P209" s="144"/>
      <c r="Q209" s="144"/>
      <c r="R209" s="144"/>
      <c r="S209" s="144"/>
      <c r="T209" s="144"/>
    </row>
    <row r="210" spans="1:20" x14ac:dyDescent="0.2">
      <c r="A210" s="132"/>
      <c r="B210" s="132"/>
      <c r="C210" s="132"/>
      <c r="D210" s="132"/>
      <c r="E210" s="149"/>
      <c r="F210" s="144"/>
      <c r="G210" s="144"/>
      <c r="H210" s="144"/>
      <c r="I210" s="144"/>
      <c r="J210" s="144"/>
      <c r="K210" s="144"/>
      <c r="L210" s="144"/>
      <c r="M210" s="144"/>
      <c r="N210" s="144"/>
      <c r="O210" s="144"/>
      <c r="P210" s="144"/>
      <c r="Q210" s="144"/>
      <c r="R210" s="144"/>
      <c r="S210" s="144"/>
      <c r="T210" s="144"/>
    </row>
    <row r="211" spans="1:20" x14ac:dyDescent="0.2">
      <c r="A211" s="132"/>
      <c r="B211" s="132"/>
      <c r="C211" s="132"/>
      <c r="D211" s="132"/>
      <c r="E211" s="149"/>
      <c r="F211" s="144"/>
      <c r="G211" s="144"/>
      <c r="H211" s="144"/>
      <c r="I211" s="144"/>
      <c r="J211" s="144"/>
      <c r="K211" s="144"/>
      <c r="L211" s="144"/>
      <c r="M211" s="144"/>
      <c r="N211" s="144"/>
      <c r="O211" s="144"/>
      <c r="P211" s="144"/>
      <c r="Q211" s="144"/>
      <c r="R211" s="144"/>
      <c r="S211" s="144"/>
      <c r="T211" s="144"/>
    </row>
    <row r="212" spans="1:20" x14ac:dyDescent="0.2">
      <c r="A212" s="132"/>
      <c r="B212" s="132"/>
      <c r="C212" s="132"/>
      <c r="D212" s="132"/>
      <c r="E212" s="149"/>
      <c r="F212" s="144"/>
      <c r="G212" s="144"/>
      <c r="H212" s="144"/>
      <c r="I212" s="144"/>
      <c r="J212" s="144"/>
      <c r="K212" s="144"/>
      <c r="L212" s="144"/>
      <c r="M212" s="144"/>
      <c r="N212" s="144"/>
      <c r="O212" s="144"/>
      <c r="P212" s="144"/>
      <c r="Q212" s="144"/>
      <c r="R212" s="144"/>
      <c r="S212" s="144"/>
      <c r="T212" s="144"/>
    </row>
    <row r="213" spans="1:20" x14ac:dyDescent="0.2">
      <c r="A213" s="132"/>
      <c r="B213" s="132"/>
      <c r="C213" s="132"/>
      <c r="D213" s="132"/>
      <c r="E213" s="149"/>
      <c r="F213" s="144"/>
      <c r="G213" s="144"/>
      <c r="H213" s="144"/>
      <c r="I213" s="144"/>
      <c r="J213" s="144"/>
      <c r="K213" s="144"/>
      <c r="L213" s="144"/>
      <c r="M213" s="144"/>
      <c r="N213" s="144"/>
      <c r="O213" s="144"/>
      <c r="P213" s="144"/>
      <c r="Q213" s="144"/>
      <c r="R213" s="144"/>
      <c r="S213" s="144"/>
      <c r="T213" s="144"/>
    </row>
    <row r="214" spans="1:20" x14ac:dyDescent="0.2">
      <c r="A214" s="132"/>
      <c r="B214" s="132"/>
      <c r="C214" s="132"/>
      <c r="D214" s="132"/>
      <c r="E214" s="149"/>
      <c r="F214" s="144"/>
      <c r="G214" s="144"/>
      <c r="H214" s="144"/>
      <c r="I214" s="144"/>
      <c r="J214" s="144"/>
      <c r="K214" s="144"/>
      <c r="L214" s="144"/>
      <c r="M214" s="144"/>
      <c r="N214" s="144"/>
      <c r="O214" s="144"/>
      <c r="P214" s="144"/>
      <c r="Q214" s="144"/>
      <c r="R214" s="144"/>
      <c r="S214" s="144"/>
      <c r="T214" s="144"/>
    </row>
    <row r="215" spans="1:20" x14ac:dyDescent="0.2">
      <c r="A215" s="132"/>
      <c r="B215" s="132"/>
      <c r="C215" s="132"/>
      <c r="D215" s="132"/>
      <c r="E215" s="149"/>
      <c r="F215" s="144"/>
      <c r="G215" s="144"/>
      <c r="H215" s="144"/>
      <c r="I215" s="144"/>
      <c r="J215" s="144"/>
      <c r="K215" s="144"/>
      <c r="L215" s="144"/>
      <c r="M215" s="144"/>
      <c r="N215" s="144"/>
      <c r="O215" s="144"/>
      <c r="P215" s="144"/>
      <c r="Q215" s="144"/>
      <c r="R215" s="144"/>
      <c r="S215" s="144"/>
      <c r="T215" s="144"/>
    </row>
    <row r="216" spans="1:20" x14ac:dyDescent="0.2">
      <c r="A216" s="132"/>
      <c r="B216" s="132"/>
      <c r="C216" s="132"/>
      <c r="D216" s="132"/>
      <c r="E216" s="149"/>
      <c r="F216" s="144"/>
      <c r="G216" s="144"/>
      <c r="H216" s="144"/>
      <c r="I216" s="144"/>
      <c r="J216" s="144"/>
      <c r="K216" s="144"/>
      <c r="L216" s="144"/>
      <c r="M216" s="144"/>
      <c r="N216" s="144"/>
      <c r="O216" s="144"/>
      <c r="P216" s="144"/>
      <c r="Q216" s="144"/>
      <c r="R216" s="144"/>
      <c r="S216" s="144"/>
      <c r="T216" s="144"/>
    </row>
    <row r="217" spans="1:20" x14ac:dyDescent="0.2">
      <c r="A217" s="132"/>
      <c r="B217" s="132"/>
      <c r="C217" s="132"/>
      <c r="D217" s="132"/>
      <c r="E217" s="149"/>
      <c r="F217" s="144"/>
      <c r="G217" s="144"/>
      <c r="H217" s="144"/>
      <c r="I217" s="144"/>
      <c r="J217" s="144"/>
      <c r="K217" s="144"/>
      <c r="L217" s="144"/>
      <c r="M217" s="144"/>
      <c r="N217" s="144"/>
      <c r="O217" s="144"/>
      <c r="P217" s="144"/>
      <c r="Q217" s="144"/>
      <c r="R217" s="144"/>
      <c r="S217" s="144"/>
      <c r="T217" s="144"/>
    </row>
    <row r="218" spans="1:20" x14ac:dyDescent="0.2">
      <c r="A218" s="132"/>
      <c r="B218" s="132"/>
      <c r="C218" s="132"/>
      <c r="D218" s="132"/>
      <c r="E218" s="149"/>
      <c r="F218" s="144"/>
      <c r="G218" s="144"/>
      <c r="H218" s="144"/>
      <c r="I218" s="144"/>
      <c r="J218" s="144"/>
      <c r="K218" s="144"/>
      <c r="L218" s="144"/>
      <c r="M218" s="144"/>
      <c r="N218" s="144"/>
      <c r="O218" s="144"/>
      <c r="P218" s="144"/>
      <c r="Q218" s="144"/>
      <c r="R218" s="144"/>
      <c r="S218" s="144"/>
      <c r="T218" s="144"/>
    </row>
    <row r="219" spans="1:20" x14ac:dyDescent="0.2">
      <c r="A219" s="132"/>
      <c r="B219" s="132"/>
      <c r="C219" s="132"/>
      <c r="D219" s="132"/>
      <c r="E219" s="149"/>
      <c r="F219" s="144"/>
      <c r="G219" s="144"/>
      <c r="H219" s="144"/>
      <c r="I219" s="144"/>
      <c r="J219" s="144"/>
      <c r="K219" s="144"/>
      <c r="L219" s="144"/>
      <c r="M219" s="144"/>
      <c r="N219" s="144"/>
      <c r="O219" s="144"/>
      <c r="P219" s="144"/>
      <c r="Q219" s="144"/>
      <c r="R219" s="144"/>
      <c r="S219" s="144"/>
      <c r="T219" s="144"/>
    </row>
    <row r="220" spans="1:20" x14ac:dyDescent="0.2">
      <c r="A220" s="132"/>
      <c r="B220" s="132"/>
      <c r="C220" s="132"/>
      <c r="D220" s="132"/>
      <c r="E220" s="149"/>
      <c r="F220" s="144"/>
      <c r="G220" s="144"/>
      <c r="H220" s="144"/>
      <c r="I220" s="144"/>
      <c r="J220" s="144"/>
      <c r="K220" s="144"/>
      <c r="L220" s="144"/>
      <c r="M220" s="144"/>
      <c r="N220" s="144"/>
      <c r="O220" s="144"/>
      <c r="P220" s="144"/>
      <c r="Q220" s="144"/>
      <c r="R220" s="144"/>
      <c r="S220" s="144"/>
      <c r="T220" s="144"/>
    </row>
    <row r="221" spans="1:20" x14ac:dyDescent="0.2">
      <c r="A221" s="132"/>
      <c r="B221" s="132"/>
      <c r="C221" s="132"/>
      <c r="D221" s="132"/>
      <c r="E221" s="149"/>
      <c r="F221" s="144"/>
      <c r="G221" s="144"/>
      <c r="H221" s="144"/>
      <c r="I221" s="144"/>
      <c r="J221" s="144"/>
      <c r="K221" s="144"/>
      <c r="L221" s="144"/>
      <c r="M221" s="144"/>
      <c r="N221" s="144"/>
      <c r="O221" s="144"/>
      <c r="P221" s="144"/>
      <c r="Q221" s="144"/>
      <c r="R221" s="144"/>
      <c r="S221" s="144"/>
      <c r="T221" s="144"/>
    </row>
    <row r="222" spans="1:20" x14ac:dyDescent="0.2">
      <c r="A222" s="132"/>
      <c r="B222" s="132"/>
      <c r="C222" s="132"/>
      <c r="D222" s="132"/>
      <c r="E222" s="149"/>
      <c r="F222" s="144"/>
      <c r="G222" s="144"/>
      <c r="H222" s="144"/>
      <c r="I222" s="144"/>
      <c r="J222" s="144"/>
      <c r="K222" s="144"/>
      <c r="L222" s="144"/>
      <c r="M222" s="144"/>
      <c r="N222" s="144"/>
      <c r="O222" s="144"/>
      <c r="P222" s="144"/>
      <c r="Q222" s="144"/>
      <c r="R222" s="144"/>
      <c r="S222" s="144"/>
      <c r="T222" s="144"/>
    </row>
    <row r="223" spans="1:20" x14ac:dyDescent="0.2">
      <c r="A223" s="132"/>
      <c r="B223" s="132"/>
      <c r="C223" s="132"/>
      <c r="D223" s="132"/>
      <c r="E223" s="149"/>
      <c r="F223" s="144"/>
      <c r="G223" s="144"/>
      <c r="H223" s="144"/>
      <c r="I223" s="144"/>
      <c r="J223" s="144"/>
      <c r="K223" s="144"/>
      <c r="L223" s="144"/>
      <c r="M223" s="144"/>
      <c r="N223" s="144"/>
      <c r="O223" s="144"/>
      <c r="P223" s="144"/>
      <c r="Q223" s="144"/>
      <c r="R223" s="144"/>
      <c r="S223" s="144"/>
      <c r="T223" s="144"/>
    </row>
    <row r="224" spans="1:20" x14ac:dyDescent="0.2">
      <c r="A224" s="132"/>
      <c r="B224" s="132"/>
      <c r="C224" s="132"/>
      <c r="D224" s="132"/>
      <c r="E224" s="149"/>
      <c r="F224" s="144"/>
      <c r="G224" s="144"/>
      <c r="H224" s="144"/>
      <c r="I224" s="144"/>
      <c r="J224" s="144"/>
      <c r="K224" s="144"/>
      <c r="L224" s="144"/>
      <c r="M224" s="144"/>
      <c r="N224" s="144"/>
      <c r="O224" s="144"/>
      <c r="P224" s="144"/>
      <c r="Q224" s="144"/>
      <c r="R224" s="144"/>
      <c r="S224" s="144"/>
      <c r="T224" s="144"/>
    </row>
    <row r="225" spans="1:20" x14ac:dyDescent="0.2">
      <c r="A225" s="132"/>
      <c r="B225" s="132"/>
      <c r="C225" s="132"/>
      <c r="D225" s="132"/>
      <c r="E225" s="149"/>
      <c r="F225" s="144"/>
      <c r="G225" s="144"/>
      <c r="H225" s="144"/>
      <c r="I225" s="144"/>
      <c r="J225" s="144"/>
      <c r="K225" s="144"/>
      <c r="L225" s="144"/>
      <c r="M225" s="144"/>
      <c r="N225" s="144"/>
      <c r="O225" s="144"/>
      <c r="P225" s="144"/>
      <c r="Q225" s="144"/>
      <c r="R225" s="144"/>
      <c r="S225" s="144"/>
      <c r="T225" s="144"/>
    </row>
    <row r="226" spans="1:20" x14ac:dyDescent="0.2">
      <c r="A226" s="132"/>
      <c r="B226" s="132"/>
      <c r="C226" s="132"/>
      <c r="D226" s="132"/>
      <c r="E226" s="149"/>
      <c r="F226" s="144"/>
      <c r="G226" s="144"/>
      <c r="H226" s="144"/>
      <c r="I226" s="144"/>
      <c r="J226" s="144"/>
      <c r="K226" s="144"/>
      <c r="L226" s="144"/>
      <c r="M226" s="144"/>
      <c r="N226" s="144"/>
      <c r="O226" s="144"/>
      <c r="P226" s="144"/>
      <c r="Q226" s="144"/>
      <c r="R226" s="144"/>
      <c r="S226" s="144"/>
      <c r="T226" s="144"/>
    </row>
    <row r="227" spans="1:20" x14ac:dyDescent="0.2">
      <c r="A227" s="132"/>
      <c r="B227" s="132"/>
      <c r="C227" s="132"/>
      <c r="D227" s="132"/>
      <c r="E227" s="149"/>
      <c r="F227" s="144"/>
      <c r="G227" s="144"/>
      <c r="H227" s="144"/>
      <c r="I227" s="144"/>
      <c r="J227" s="144"/>
      <c r="K227" s="144"/>
      <c r="L227" s="144"/>
      <c r="M227" s="144"/>
      <c r="N227" s="144"/>
      <c r="O227" s="144"/>
      <c r="P227" s="144"/>
      <c r="Q227" s="144"/>
      <c r="R227" s="144"/>
      <c r="S227" s="144"/>
      <c r="T227" s="144"/>
    </row>
    <row r="228" spans="1:20" x14ac:dyDescent="0.2">
      <c r="A228" s="132"/>
      <c r="B228" s="132"/>
      <c r="C228" s="132"/>
      <c r="D228" s="132"/>
      <c r="E228" s="149"/>
      <c r="F228" s="144"/>
      <c r="G228" s="144"/>
      <c r="H228" s="144"/>
      <c r="I228" s="144"/>
      <c r="J228" s="144"/>
      <c r="K228" s="144"/>
      <c r="L228" s="144"/>
      <c r="M228" s="144"/>
      <c r="N228" s="144"/>
      <c r="O228" s="144"/>
      <c r="P228" s="144"/>
      <c r="Q228" s="144"/>
      <c r="R228" s="144"/>
      <c r="S228" s="144"/>
      <c r="T228" s="144"/>
    </row>
    <row r="229" spans="1:20" x14ac:dyDescent="0.2">
      <c r="A229" s="132"/>
      <c r="B229" s="132"/>
      <c r="C229" s="132"/>
      <c r="D229" s="132"/>
      <c r="E229" s="149"/>
      <c r="F229" s="144"/>
      <c r="G229" s="144"/>
      <c r="H229" s="144"/>
      <c r="I229" s="144"/>
      <c r="J229" s="144"/>
      <c r="K229" s="144"/>
      <c r="L229" s="144"/>
      <c r="M229" s="144"/>
      <c r="N229" s="144"/>
      <c r="O229" s="144"/>
      <c r="P229" s="144"/>
      <c r="Q229" s="144"/>
      <c r="R229" s="144"/>
      <c r="S229" s="144"/>
      <c r="T229" s="144"/>
    </row>
    <row r="750" ht="3.75" customHeight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t="4.5" hidden="1" customHeight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</sheetData>
  <mergeCells count="135">
    <mergeCell ref="D162:E162"/>
    <mergeCell ref="D159:E159"/>
    <mergeCell ref="D166:E166"/>
    <mergeCell ref="D168:E168"/>
    <mergeCell ref="D167:E167"/>
    <mergeCell ref="D36:E36"/>
    <mergeCell ref="D20:E20"/>
    <mergeCell ref="D21:E21"/>
    <mergeCell ref="D25:E25"/>
    <mergeCell ref="D26:E26"/>
    <mergeCell ref="D34:E34"/>
    <mergeCell ref="C42:E42"/>
    <mergeCell ref="C43:E43"/>
    <mergeCell ref="C22:C23"/>
    <mergeCell ref="A166:A184"/>
    <mergeCell ref="D184:E184"/>
    <mergeCell ref="K9:R9"/>
    <mergeCell ref="D117:E117"/>
    <mergeCell ref="D77:E77"/>
    <mergeCell ref="D164:E164"/>
    <mergeCell ref="D165:E165"/>
    <mergeCell ref="D124:E124"/>
    <mergeCell ref="D129:E129"/>
    <mergeCell ref="D130:E130"/>
    <mergeCell ref="D139:E139"/>
    <mergeCell ref="D94:E94"/>
    <mergeCell ref="D158:E158"/>
    <mergeCell ref="C127:C132"/>
    <mergeCell ref="D138:E138"/>
    <mergeCell ref="D135:E135"/>
    <mergeCell ref="D127:E127"/>
    <mergeCell ref="D128:E128"/>
    <mergeCell ref="D137:E137"/>
    <mergeCell ref="D100:E100"/>
    <mergeCell ref="D112:E112"/>
    <mergeCell ref="D95:E95"/>
    <mergeCell ref="D110:E110"/>
    <mergeCell ref="D106:E106"/>
    <mergeCell ref="A6:S6"/>
    <mergeCell ref="D121:E121"/>
    <mergeCell ref="D126:E126"/>
    <mergeCell ref="D115:E115"/>
    <mergeCell ref="D111:E111"/>
    <mergeCell ref="C118:C124"/>
    <mergeCell ref="D116:E116"/>
    <mergeCell ref="D118:E118"/>
    <mergeCell ref="D79:E79"/>
    <mergeCell ref="D80:E80"/>
    <mergeCell ref="D78:E78"/>
    <mergeCell ref="D103:E103"/>
    <mergeCell ref="D51:E51"/>
    <mergeCell ref="D52:E52"/>
    <mergeCell ref="D50:E50"/>
    <mergeCell ref="B12:C12"/>
    <mergeCell ref="D12:E12"/>
    <mergeCell ref="D9:E11"/>
    <mergeCell ref="D13:E13"/>
    <mergeCell ref="D76:E76"/>
    <mergeCell ref="D75:E75"/>
    <mergeCell ref="D63:E63"/>
    <mergeCell ref="D104:E104"/>
    <mergeCell ref="D70:E70"/>
    <mergeCell ref="A190:B190"/>
    <mergeCell ref="C190:R190"/>
    <mergeCell ref="D81:E81"/>
    <mergeCell ref="D82:E82"/>
    <mergeCell ref="D125:E125"/>
    <mergeCell ref="D97:E97"/>
    <mergeCell ref="D98:E98"/>
    <mergeCell ref="D109:E109"/>
    <mergeCell ref="C92:E92"/>
    <mergeCell ref="D93:E93"/>
    <mergeCell ref="C133:E133"/>
    <mergeCell ref="D136:E136"/>
    <mergeCell ref="D141:E141"/>
    <mergeCell ref="D131:E131"/>
    <mergeCell ref="D132:E132"/>
    <mergeCell ref="D140:E140"/>
    <mergeCell ref="D96:E96"/>
    <mergeCell ref="D101:E101"/>
    <mergeCell ref="D113:E113"/>
    <mergeCell ref="J187:S187"/>
    <mergeCell ref="D177:E177"/>
    <mergeCell ref="D178:E178"/>
    <mergeCell ref="J188:S188"/>
    <mergeCell ref="D163:E163"/>
    <mergeCell ref="E187:F187"/>
    <mergeCell ref="D169:E169"/>
    <mergeCell ref="D171:E171"/>
    <mergeCell ref="D170:E170"/>
    <mergeCell ref="D172:E172"/>
    <mergeCell ref="D46:E46"/>
    <mergeCell ref="D45:E45"/>
    <mergeCell ref="J10:J11"/>
    <mergeCell ref="B41:E41"/>
    <mergeCell ref="B35:B39"/>
    <mergeCell ref="D40:E40"/>
    <mergeCell ref="B43:B141"/>
    <mergeCell ref="D54:E54"/>
    <mergeCell ref="D44:E44"/>
    <mergeCell ref="D59:E59"/>
    <mergeCell ref="D55:E55"/>
    <mergeCell ref="D53:E53"/>
    <mergeCell ref="D61:E61"/>
    <mergeCell ref="D58:E58"/>
    <mergeCell ref="D134:E134"/>
    <mergeCell ref="D91:E91"/>
    <mergeCell ref="D14:E14"/>
    <mergeCell ref="B15:B25"/>
    <mergeCell ref="D24:E24"/>
    <mergeCell ref="D15:E15"/>
    <mergeCell ref="D35:E35"/>
    <mergeCell ref="D38:E38"/>
    <mergeCell ref="T10:T11"/>
    <mergeCell ref="R10:R11"/>
    <mergeCell ref="S10:S11"/>
    <mergeCell ref="A9:C11"/>
    <mergeCell ref="H10:I10"/>
    <mergeCell ref="F9:F11"/>
    <mergeCell ref="H9:J9"/>
    <mergeCell ref="A14:A40"/>
    <mergeCell ref="D37:E37"/>
    <mergeCell ref="D39:E39"/>
    <mergeCell ref="A42:A158"/>
    <mergeCell ref="B151:B157"/>
    <mergeCell ref="D151:E151"/>
    <mergeCell ref="D154:E154"/>
    <mergeCell ref="C99:E99"/>
    <mergeCell ref="D150:E150"/>
    <mergeCell ref="D157:E157"/>
    <mergeCell ref="C102:C104"/>
    <mergeCell ref="D102:E102"/>
    <mergeCell ref="D114:E114"/>
    <mergeCell ref="D105:E105"/>
    <mergeCell ref="D60:E60"/>
  </mergeCells>
  <phoneticPr fontId="30" type="noConversion"/>
  <pageMargins left="0.55118110236220474" right="0.31496062992125984" top="0.31496062992125984" bottom="0.51181102362204722" header="0.27559055118110237" footer="0.31496062992125984"/>
  <pageSetup paperSize="9" scale="80" fitToHeight="5" orientation="landscape" r:id="rId1"/>
  <headerFooter alignWithMargins="0">
    <oddFooter>&amp;C&amp;8Pagina &amp;P din &amp;N&amp;R&amp;8Data &amp;D Ora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view="pageLayout" zoomScaleNormal="100" workbookViewId="0">
      <selection activeCell="E3" sqref="E3"/>
    </sheetView>
  </sheetViews>
  <sheetFormatPr defaultRowHeight="12.75" x14ac:dyDescent="0.2"/>
  <cols>
    <col min="1" max="1" width="6.42578125" customWidth="1"/>
    <col min="2" max="2" width="47.85546875" customWidth="1"/>
    <col min="3" max="3" width="11" customWidth="1"/>
    <col min="4" max="4" width="10.7109375" customWidth="1"/>
    <col min="5" max="5" width="8.85546875" bestFit="1" customWidth="1"/>
    <col min="6" max="6" width="13.28515625" customWidth="1"/>
    <col min="7" max="7" width="12.42578125" customWidth="1"/>
    <col min="8" max="8" width="10.28515625" customWidth="1"/>
  </cols>
  <sheetData>
    <row r="1" spans="1:8" x14ac:dyDescent="0.2">
      <c r="A1" s="344" t="s">
        <v>408</v>
      </c>
      <c r="B1" s="344"/>
      <c r="C1" s="344"/>
      <c r="D1" s="344"/>
      <c r="E1" s="344"/>
      <c r="F1" s="344"/>
      <c r="G1" s="344"/>
      <c r="H1" s="344"/>
    </row>
    <row r="2" spans="1:8" x14ac:dyDescent="0.2">
      <c r="A2" s="344" t="s">
        <v>410</v>
      </c>
      <c r="B2" s="344"/>
      <c r="C2" s="344"/>
      <c r="D2" s="344"/>
      <c r="E2" s="344"/>
      <c r="F2" s="344"/>
      <c r="G2" s="344"/>
      <c r="H2" s="344"/>
    </row>
    <row r="3" spans="1:8" x14ac:dyDescent="0.2">
      <c r="A3" s="252"/>
      <c r="B3" s="252"/>
      <c r="C3" s="252"/>
      <c r="D3" s="252"/>
      <c r="E3" s="252"/>
      <c r="F3" s="252"/>
      <c r="G3" s="252"/>
      <c r="H3" s="252"/>
    </row>
    <row r="4" spans="1:8" x14ac:dyDescent="0.2">
      <c r="A4" s="252"/>
      <c r="B4" s="252"/>
      <c r="C4" s="252"/>
      <c r="D4" s="252"/>
      <c r="E4" s="252"/>
      <c r="F4" s="252"/>
      <c r="G4" s="252"/>
      <c r="H4" s="252"/>
    </row>
    <row r="5" spans="1:8" x14ac:dyDescent="0.2">
      <c r="A5" s="251"/>
      <c r="B5" s="251"/>
      <c r="C5" s="251"/>
      <c r="D5" s="251"/>
      <c r="E5" s="251"/>
      <c r="F5" s="251"/>
      <c r="G5" s="251"/>
      <c r="H5" s="251"/>
    </row>
    <row r="6" spans="1:8" ht="15.75" x14ac:dyDescent="0.25">
      <c r="B6" s="345" t="s">
        <v>296</v>
      </c>
      <c r="C6" s="345"/>
      <c r="D6" s="345"/>
      <c r="E6" s="345"/>
      <c r="F6" s="345"/>
      <c r="G6" s="345"/>
      <c r="H6" s="345"/>
    </row>
    <row r="8" spans="1:8" ht="13.5" thickBot="1" x14ac:dyDescent="0.25">
      <c r="H8" s="2" t="s">
        <v>5</v>
      </c>
    </row>
    <row r="9" spans="1:8" ht="13.5" thickBot="1" x14ac:dyDescent="0.25">
      <c r="A9" s="69" t="s">
        <v>2</v>
      </c>
      <c r="B9" s="337" t="s">
        <v>4</v>
      </c>
      <c r="C9" s="339" t="s">
        <v>393</v>
      </c>
      <c r="D9" s="340"/>
      <c r="E9" s="341" t="s">
        <v>264</v>
      </c>
      <c r="F9" s="343" t="s">
        <v>394</v>
      </c>
      <c r="G9" s="340"/>
      <c r="H9" s="341" t="s">
        <v>265</v>
      </c>
    </row>
    <row r="10" spans="1:8" ht="13.5" thickBot="1" x14ac:dyDescent="0.25">
      <c r="A10" s="70" t="s">
        <v>3</v>
      </c>
      <c r="B10" s="338"/>
      <c r="C10" s="1" t="s">
        <v>0</v>
      </c>
      <c r="D10" s="1" t="s">
        <v>1</v>
      </c>
      <c r="E10" s="342"/>
      <c r="F10" s="3" t="s">
        <v>0</v>
      </c>
      <c r="G10" s="3" t="s">
        <v>1</v>
      </c>
      <c r="H10" s="342"/>
    </row>
    <row r="11" spans="1:8" s="51" customFormat="1" ht="12" thickBot="1" x14ac:dyDescent="0.25">
      <c r="A11" s="47">
        <v>0</v>
      </c>
      <c r="B11" s="48">
        <v>1</v>
      </c>
      <c r="C11" s="47">
        <v>2</v>
      </c>
      <c r="D11" s="49">
        <v>3</v>
      </c>
      <c r="E11" s="48">
        <v>4</v>
      </c>
      <c r="F11" s="49">
        <v>5</v>
      </c>
      <c r="G11" s="49">
        <v>6</v>
      </c>
      <c r="H11" s="50">
        <v>7</v>
      </c>
    </row>
    <row r="12" spans="1:8" s="51" customFormat="1" ht="15.75" x14ac:dyDescent="0.25">
      <c r="A12" s="234" t="s">
        <v>26</v>
      </c>
      <c r="B12" s="235" t="s">
        <v>330</v>
      </c>
      <c r="C12" s="236">
        <f>SUM(C13:C15)</f>
        <v>24000</v>
      </c>
      <c r="D12" s="236">
        <f>SUM(D13:D15)</f>
        <v>22992</v>
      </c>
      <c r="E12" s="237">
        <f>D12/C12*100</f>
        <v>95.8</v>
      </c>
      <c r="F12" s="236">
        <f>F13+F14+F15</f>
        <v>22980</v>
      </c>
      <c r="G12" s="236">
        <f>G13+G14</f>
        <v>20449</v>
      </c>
      <c r="H12" s="237">
        <f>G12/F12*100</f>
        <v>88.986074847693644</v>
      </c>
    </row>
    <row r="13" spans="1:8" ht="16.5" customHeight="1" x14ac:dyDescent="0.2">
      <c r="A13" s="228">
        <v>1</v>
      </c>
      <c r="B13" s="229" t="s">
        <v>300</v>
      </c>
      <c r="C13" s="238">
        <v>23990</v>
      </c>
      <c r="D13" s="238">
        <v>22991</v>
      </c>
      <c r="E13" s="227">
        <f>D13/C13*100</f>
        <v>95.835764902042513</v>
      </c>
      <c r="F13" s="238">
        <v>22970</v>
      </c>
      <c r="G13" s="238">
        <v>20392</v>
      </c>
      <c r="H13" s="227">
        <f>G13/F13*100</f>
        <v>88.776665215498468</v>
      </c>
    </row>
    <row r="14" spans="1:8" ht="15.75" customHeight="1" x14ac:dyDescent="0.2">
      <c r="A14" s="230" t="s">
        <v>297</v>
      </c>
      <c r="B14" s="231" t="s">
        <v>116</v>
      </c>
      <c r="C14" s="238">
        <v>10</v>
      </c>
      <c r="D14" s="238">
        <v>1</v>
      </c>
      <c r="E14" s="227">
        <f>D14/C14*100</f>
        <v>10</v>
      </c>
      <c r="F14" s="238">
        <v>10</v>
      </c>
      <c r="G14" s="238">
        <v>57</v>
      </c>
      <c r="H14" s="227">
        <f>G14/F14*100</f>
        <v>570</v>
      </c>
    </row>
    <row r="15" spans="1:8" ht="15.75" customHeight="1" x14ac:dyDescent="0.2">
      <c r="A15" s="232" t="s">
        <v>298</v>
      </c>
      <c r="B15" s="233" t="s">
        <v>7</v>
      </c>
      <c r="C15" s="239">
        <v>0</v>
      </c>
      <c r="D15" s="238">
        <v>0</v>
      </c>
      <c r="E15" s="227">
        <v>0</v>
      </c>
      <c r="F15" s="238">
        <v>0</v>
      </c>
      <c r="G15" s="238">
        <v>0</v>
      </c>
      <c r="H15" s="227">
        <v>0</v>
      </c>
    </row>
    <row r="20" spans="2:7" ht="39.75" customHeight="1" x14ac:dyDescent="0.2">
      <c r="B20" s="346"/>
      <c r="C20" s="346"/>
      <c r="F20" s="347"/>
      <c r="G20" s="347"/>
    </row>
    <row r="21" spans="2:7" ht="15" x14ac:dyDescent="0.25">
      <c r="F21" s="336"/>
      <c r="G21" s="336"/>
    </row>
    <row r="30" spans="2:7" x14ac:dyDescent="0.2">
      <c r="B30" t="s">
        <v>409</v>
      </c>
    </row>
  </sheetData>
  <mergeCells count="11">
    <mergeCell ref="A1:H1"/>
    <mergeCell ref="A2:H2"/>
    <mergeCell ref="B6:H6"/>
    <mergeCell ref="B20:C20"/>
    <mergeCell ref="F20:G20"/>
    <mergeCell ref="H9:H10"/>
    <mergeCell ref="F21:G21"/>
    <mergeCell ref="B9:B10"/>
    <mergeCell ref="C9:D9"/>
    <mergeCell ref="E9:E10"/>
    <mergeCell ref="F9:G9"/>
  </mergeCells>
  <phoneticPr fontId="3" type="noConversion"/>
  <pageMargins left="0.74803149606299213" right="0.23622047244094491" top="0.98425196850393704" bottom="0.98425196850393704" header="0.51181102362204722" footer="0.51181102362204722"/>
  <pageSetup paperSize="9" orientation="landscape" r:id="rId1"/>
  <headerFooter alignWithMargins="0">
    <oddFooter>&amp;C&amp;8Pagina &amp;P din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4" workbookViewId="0">
      <selection activeCell="I18" sqref="I18"/>
    </sheetView>
  </sheetViews>
  <sheetFormatPr defaultRowHeight="14.25" x14ac:dyDescent="0.2"/>
  <cols>
    <col min="1" max="1" width="4.140625" style="4" customWidth="1"/>
    <col min="2" max="2" width="3.7109375" style="4" customWidth="1"/>
    <col min="3" max="3" width="65.5703125" style="65" customWidth="1"/>
    <col min="4" max="4" width="12.5703125" style="4" customWidth="1"/>
    <col min="5" max="5" width="11.28515625" style="4" customWidth="1"/>
    <col min="6" max="6" width="13.140625" style="4" customWidth="1"/>
    <col min="7" max="7" width="10.5703125" style="4" customWidth="1"/>
    <col min="8" max="8" width="9.42578125" style="4" customWidth="1"/>
    <col min="9" max="9" width="11.7109375" style="4" customWidth="1"/>
    <col min="10" max="256" width="9.140625" style="4"/>
    <col min="257" max="257" width="4.140625" style="4" customWidth="1"/>
    <col min="258" max="258" width="3.7109375" style="4" customWidth="1"/>
    <col min="259" max="259" width="65.5703125" style="4" customWidth="1"/>
    <col min="260" max="260" width="12.5703125" style="4" customWidth="1"/>
    <col min="261" max="261" width="11.28515625" style="4" customWidth="1"/>
    <col min="262" max="262" width="13.140625" style="4" customWidth="1"/>
    <col min="263" max="263" width="10.5703125" style="4" customWidth="1"/>
    <col min="264" max="264" width="9.42578125" style="4" customWidth="1"/>
    <col min="265" max="265" width="11.7109375" style="4" customWidth="1"/>
    <col min="266" max="512" width="9.140625" style="4"/>
    <col min="513" max="513" width="4.140625" style="4" customWidth="1"/>
    <col min="514" max="514" width="3.7109375" style="4" customWidth="1"/>
    <col min="515" max="515" width="65.5703125" style="4" customWidth="1"/>
    <col min="516" max="516" width="12.5703125" style="4" customWidth="1"/>
    <col min="517" max="517" width="11.28515625" style="4" customWidth="1"/>
    <col min="518" max="518" width="13.140625" style="4" customWidth="1"/>
    <col min="519" max="519" width="10.5703125" style="4" customWidth="1"/>
    <col min="520" max="520" width="9.42578125" style="4" customWidth="1"/>
    <col min="521" max="521" width="11.7109375" style="4" customWidth="1"/>
    <col min="522" max="768" width="9.140625" style="4"/>
    <col min="769" max="769" width="4.140625" style="4" customWidth="1"/>
    <col min="770" max="770" width="3.7109375" style="4" customWidth="1"/>
    <col min="771" max="771" width="65.5703125" style="4" customWidth="1"/>
    <col min="772" max="772" width="12.5703125" style="4" customWidth="1"/>
    <col min="773" max="773" width="11.28515625" style="4" customWidth="1"/>
    <col min="774" max="774" width="13.140625" style="4" customWidth="1"/>
    <col min="775" max="775" width="10.5703125" style="4" customWidth="1"/>
    <col min="776" max="776" width="9.42578125" style="4" customWidth="1"/>
    <col min="777" max="777" width="11.7109375" style="4" customWidth="1"/>
    <col min="778" max="1024" width="9.140625" style="4"/>
    <col min="1025" max="1025" width="4.140625" style="4" customWidth="1"/>
    <col min="1026" max="1026" width="3.7109375" style="4" customWidth="1"/>
    <col min="1027" max="1027" width="65.5703125" style="4" customWidth="1"/>
    <col min="1028" max="1028" width="12.5703125" style="4" customWidth="1"/>
    <col min="1029" max="1029" width="11.28515625" style="4" customWidth="1"/>
    <col min="1030" max="1030" width="13.140625" style="4" customWidth="1"/>
    <col min="1031" max="1031" width="10.5703125" style="4" customWidth="1"/>
    <col min="1032" max="1032" width="9.42578125" style="4" customWidth="1"/>
    <col min="1033" max="1033" width="11.7109375" style="4" customWidth="1"/>
    <col min="1034" max="1280" width="9.140625" style="4"/>
    <col min="1281" max="1281" width="4.140625" style="4" customWidth="1"/>
    <col min="1282" max="1282" width="3.7109375" style="4" customWidth="1"/>
    <col min="1283" max="1283" width="65.5703125" style="4" customWidth="1"/>
    <col min="1284" max="1284" width="12.5703125" style="4" customWidth="1"/>
    <col min="1285" max="1285" width="11.28515625" style="4" customWidth="1"/>
    <col min="1286" max="1286" width="13.140625" style="4" customWidth="1"/>
    <col min="1287" max="1287" width="10.5703125" style="4" customWidth="1"/>
    <col min="1288" max="1288" width="9.42578125" style="4" customWidth="1"/>
    <col min="1289" max="1289" width="11.7109375" style="4" customWidth="1"/>
    <col min="1290" max="1536" width="9.140625" style="4"/>
    <col min="1537" max="1537" width="4.140625" style="4" customWidth="1"/>
    <col min="1538" max="1538" width="3.7109375" style="4" customWidth="1"/>
    <col min="1539" max="1539" width="65.5703125" style="4" customWidth="1"/>
    <col min="1540" max="1540" width="12.5703125" style="4" customWidth="1"/>
    <col min="1541" max="1541" width="11.28515625" style="4" customWidth="1"/>
    <col min="1542" max="1542" width="13.140625" style="4" customWidth="1"/>
    <col min="1543" max="1543" width="10.5703125" style="4" customWidth="1"/>
    <col min="1544" max="1544" width="9.42578125" style="4" customWidth="1"/>
    <col min="1545" max="1545" width="11.7109375" style="4" customWidth="1"/>
    <col min="1546" max="1792" width="9.140625" style="4"/>
    <col min="1793" max="1793" width="4.140625" style="4" customWidth="1"/>
    <col min="1794" max="1794" width="3.7109375" style="4" customWidth="1"/>
    <col min="1795" max="1795" width="65.5703125" style="4" customWidth="1"/>
    <col min="1796" max="1796" width="12.5703125" style="4" customWidth="1"/>
    <col min="1797" max="1797" width="11.28515625" style="4" customWidth="1"/>
    <col min="1798" max="1798" width="13.140625" style="4" customWidth="1"/>
    <col min="1799" max="1799" width="10.5703125" style="4" customWidth="1"/>
    <col min="1800" max="1800" width="9.42578125" style="4" customWidth="1"/>
    <col min="1801" max="1801" width="11.7109375" style="4" customWidth="1"/>
    <col min="1802" max="2048" width="9.140625" style="4"/>
    <col min="2049" max="2049" width="4.140625" style="4" customWidth="1"/>
    <col min="2050" max="2050" width="3.7109375" style="4" customWidth="1"/>
    <col min="2051" max="2051" width="65.5703125" style="4" customWidth="1"/>
    <col min="2052" max="2052" width="12.5703125" style="4" customWidth="1"/>
    <col min="2053" max="2053" width="11.28515625" style="4" customWidth="1"/>
    <col min="2054" max="2054" width="13.140625" style="4" customWidth="1"/>
    <col min="2055" max="2055" width="10.5703125" style="4" customWidth="1"/>
    <col min="2056" max="2056" width="9.42578125" style="4" customWidth="1"/>
    <col min="2057" max="2057" width="11.7109375" style="4" customWidth="1"/>
    <col min="2058" max="2304" width="9.140625" style="4"/>
    <col min="2305" max="2305" width="4.140625" style="4" customWidth="1"/>
    <col min="2306" max="2306" width="3.7109375" style="4" customWidth="1"/>
    <col min="2307" max="2307" width="65.5703125" style="4" customWidth="1"/>
    <col min="2308" max="2308" width="12.5703125" style="4" customWidth="1"/>
    <col min="2309" max="2309" width="11.28515625" style="4" customWidth="1"/>
    <col min="2310" max="2310" width="13.140625" style="4" customWidth="1"/>
    <col min="2311" max="2311" width="10.5703125" style="4" customWidth="1"/>
    <col min="2312" max="2312" width="9.42578125" style="4" customWidth="1"/>
    <col min="2313" max="2313" width="11.7109375" style="4" customWidth="1"/>
    <col min="2314" max="2560" width="9.140625" style="4"/>
    <col min="2561" max="2561" width="4.140625" style="4" customWidth="1"/>
    <col min="2562" max="2562" width="3.7109375" style="4" customWidth="1"/>
    <col min="2563" max="2563" width="65.5703125" style="4" customWidth="1"/>
    <col min="2564" max="2564" width="12.5703125" style="4" customWidth="1"/>
    <col min="2565" max="2565" width="11.28515625" style="4" customWidth="1"/>
    <col min="2566" max="2566" width="13.140625" style="4" customWidth="1"/>
    <col min="2567" max="2567" width="10.5703125" style="4" customWidth="1"/>
    <col min="2568" max="2568" width="9.42578125" style="4" customWidth="1"/>
    <col min="2569" max="2569" width="11.7109375" style="4" customWidth="1"/>
    <col min="2570" max="2816" width="9.140625" style="4"/>
    <col min="2817" max="2817" width="4.140625" style="4" customWidth="1"/>
    <col min="2818" max="2818" width="3.7109375" style="4" customWidth="1"/>
    <col min="2819" max="2819" width="65.5703125" style="4" customWidth="1"/>
    <col min="2820" max="2820" width="12.5703125" style="4" customWidth="1"/>
    <col min="2821" max="2821" width="11.28515625" style="4" customWidth="1"/>
    <col min="2822" max="2822" width="13.140625" style="4" customWidth="1"/>
    <col min="2823" max="2823" width="10.5703125" style="4" customWidth="1"/>
    <col min="2824" max="2824" width="9.42578125" style="4" customWidth="1"/>
    <col min="2825" max="2825" width="11.7109375" style="4" customWidth="1"/>
    <col min="2826" max="3072" width="9.140625" style="4"/>
    <col min="3073" max="3073" width="4.140625" style="4" customWidth="1"/>
    <col min="3074" max="3074" width="3.7109375" style="4" customWidth="1"/>
    <col min="3075" max="3075" width="65.5703125" style="4" customWidth="1"/>
    <col min="3076" max="3076" width="12.5703125" style="4" customWidth="1"/>
    <col min="3077" max="3077" width="11.28515625" style="4" customWidth="1"/>
    <col min="3078" max="3078" width="13.140625" style="4" customWidth="1"/>
    <col min="3079" max="3079" width="10.5703125" style="4" customWidth="1"/>
    <col min="3080" max="3080" width="9.42578125" style="4" customWidth="1"/>
    <col min="3081" max="3081" width="11.7109375" style="4" customWidth="1"/>
    <col min="3082" max="3328" width="9.140625" style="4"/>
    <col min="3329" max="3329" width="4.140625" style="4" customWidth="1"/>
    <col min="3330" max="3330" width="3.7109375" style="4" customWidth="1"/>
    <col min="3331" max="3331" width="65.5703125" style="4" customWidth="1"/>
    <col min="3332" max="3332" width="12.5703125" style="4" customWidth="1"/>
    <col min="3333" max="3333" width="11.28515625" style="4" customWidth="1"/>
    <col min="3334" max="3334" width="13.140625" style="4" customWidth="1"/>
    <col min="3335" max="3335" width="10.5703125" style="4" customWidth="1"/>
    <col min="3336" max="3336" width="9.42578125" style="4" customWidth="1"/>
    <col min="3337" max="3337" width="11.7109375" style="4" customWidth="1"/>
    <col min="3338" max="3584" width="9.140625" style="4"/>
    <col min="3585" max="3585" width="4.140625" style="4" customWidth="1"/>
    <col min="3586" max="3586" width="3.7109375" style="4" customWidth="1"/>
    <col min="3587" max="3587" width="65.5703125" style="4" customWidth="1"/>
    <col min="3588" max="3588" width="12.5703125" style="4" customWidth="1"/>
    <col min="3589" max="3589" width="11.28515625" style="4" customWidth="1"/>
    <col min="3590" max="3590" width="13.140625" style="4" customWidth="1"/>
    <col min="3591" max="3591" width="10.5703125" style="4" customWidth="1"/>
    <col min="3592" max="3592" width="9.42578125" style="4" customWidth="1"/>
    <col min="3593" max="3593" width="11.7109375" style="4" customWidth="1"/>
    <col min="3594" max="3840" width="9.140625" style="4"/>
    <col min="3841" max="3841" width="4.140625" style="4" customWidth="1"/>
    <col min="3842" max="3842" width="3.7109375" style="4" customWidth="1"/>
    <col min="3843" max="3843" width="65.5703125" style="4" customWidth="1"/>
    <col min="3844" max="3844" width="12.5703125" style="4" customWidth="1"/>
    <col min="3845" max="3845" width="11.28515625" style="4" customWidth="1"/>
    <col min="3846" max="3846" width="13.140625" style="4" customWidth="1"/>
    <col min="3847" max="3847" width="10.5703125" style="4" customWidth="1"/>
    <col min="3848" max="3848" width="9.42578125" style="4" customWidth="1"/>
    <col min="3849" max="3849" width="11.7109375" style="4" customWidth="1"/>
    <col min="3850" max="4096" width="9.140625" style="4"/>
    <col min="4097" max="4097" width="4.140625" style="4" customWidth="1"/>
    <col min="4098" max="4098" width="3.7109375" style="4" customWidth="1"/>
    <col min="4099" max="4099" width="65.5703125" style="4" customWidth="1"/>
    <col min="4100" max="4100" width="12.5703125" style="4" customWidth="1"/>
    <col min="4101" max="4101" width="11.28515625" style="4" customWidth="1"/>
    <col min="4102" max="4102" width="13.140625" style="4" customWidth="1"/>
    <col min="4103" max="4103" width="10.5703125" style="4" customWidth="1"/>
    <col min="4104" max="4104" width="9.42578125" style="4" customWidth="1"/>
    <col min="4105" max="4105" width="11.7109375" style="4" customWidth="1"/>
    <col min="4106" max="4352" width="9.140625" style="4"/>
    <col min="4353" max="4353" width="4.140625" style="4" customWidth="1"/>
    <col min="4354" max="4354" width="3.7109375" style="4" customWidth="1"/>
    <col min="4355" max="4355" width="65.5703125" style="4" customWidth="1"/>
    <col min="4356" max="4356" width="12.5703125" style="4" customWidth="1"/>
    <col min="4357" max="4357" width="11.28515625" style="4" customWidth="1"/>
    <col min="4358" max="4358" width="13.140625" style="4" customWidth="1"/>
    <col min="4359" max="4359" width="10.5703125" style="4" customWidth="1"/>
    <col min="4360" max="4360" width="9.42578125" style="4" customWidth="1"/>
    <col min="4361" max="4361" width="11.7109375" style="4" customWidth="1"/>
    <col min="4362" max="4608" width="9.140625" style="4"/>
    <col min="4609" max="4609" width="4.140625" style="4" customWidth="1"/>
    <col min="4610" max="4610" width="3.7109375" style="4" customWidth="1"/>
    <col min="4611" max="4611" width="65.5703125" style="4" customWidth="1"/>
    <col min="4612" max="4612" width="12.5703125" style="4" customWidth="1"/>
    <col min="4613" max="4613" width="11.28515625" style="4" customWidth="1"/>
    <col min="4614" max="4614" width="13.140625" style="4" customWidth="1"/>
    <col min="4615" max="4615" width="10.5703125" style="4" customWidth="1"/>
    <col min="4616" max="4616" width="9.42578125" style="4" customWidth="1"/>
    <col min="4617" max="4617" width="11.7109375" style="4" customWidth="1"/>
    <col min="4618" max="4864" width="9.140625" style="4"/>
    <col min="4865" max="4865" width="4.140625" style="4" customWidth="1"/>
    <col min="4866" max="4866" width="3.7109375" style="4" customWidth="1"/>
    <col min="4867" max="4867" width="65.5703125" style="4" customWidth="1"/>
    <col min="4868" max="4868" width="12.5703125" style="4" customWidth="1"/>
    <col min="4869" max="4869" width="11.28515625" style="4" customWidth="1"/>
    <col min="4870" max="4870" width="13.140625" style="4" customWidth="1"/>
    <col min="4871" max="4871" width="10.5703125" style="4" customWidth="1"/>
    <col min="4872" max="4872" width="9.42578125" style="4" customWidth="1"/>
    <col min="4873" max="4873" width="11.7109375" style="4" customWidth="1"/>
    <col min="4874" max="5120" width="9.140625" style="4"/>
    <col min="5121" max="5121" width="4.140625" style="4" customWidth="1"/>
    <col min="5122" max="5122" width="3.7109375" style="4" customWidth="1"/>
    <col min="5123" max="5123" width="65.5703125" style="4" customWidth="1"/>
    <col min="5124" max="5124" width="12.5703125" style="4" customWidth="1"/>
    <col min="5125" max="5125" width="11.28515625" style="4" customWidth="1"/>
    <col min="5126" max="5126" width="13.140625" style="4" customWidth="1"/>
    <col min="5127" max="5127" width="10.5703125" style="4" customWidth="1"/>
    <col min="5128" max="5128" width="9.42578125" style="4" customWidth="1"/>
    <col min="5129" max="5129" width="11.7109375" style="4" customWidth="1"/>
    <col min="5130" max="5376" width="9.140625" style="4"/>
    <col min="5377" max="5377" width="4.140625" style="4" customWidth="1"/>
    <col min="5378" max="5378" width="3.7109375" style="4" customWidth="1"/>
    <col min="5379" max="5379" width="65.5703125" style="4" customWidth="1"/>
    <col min="5380" max="5380" width="12.5703125" style="4" customWidth="1"/>
    <col min="5381" max="5381" width="11.28515625" style="4" customWidth="1"/>
    <col min="5382" max="5382" width="13.140625" style="4" customWidth="1"/>
    <col min="5383" max="5383" width="10.5703125" style="4" customWidth="1"/>
    <col min="5384" max="5384" width="9.42578125" style="4" customWidth="1"/>
    <col min="5385" max="5385" width="11.7109375" style="4" customWidth="1"/>
    <col min="5386" max="5632" width="9.140625" style="4"/>
    <col min="5633" max="5633" width="4.140625" style="4" customWidth="1"/>
    <col min="5634" max="5634" width="3.7109375" style="4" customWidth="1"/>
    <col min="5635" max="5635" width="65.5703125" style="4" customWidth="1"/>
    <col min="5636" max="5636" width="12.5703125" style="4" customWidth="1"/>
    <col min="5637" max="5637" width="11.28515625" style="4" customWidth="1"/>
    <col min="5638" max="5638" width="13.140625" style="4" customWidth="1"/>
    <col min="5639" max="5639" width="10.5703125" style="4" customWidth="1"/>
    <col min="5640" max="5640" width="9.42578125" style="4" customWidth="1"/>
    <col min="5641" max="5641" width="11.7109375" style="4" customWidth="1"/>
    <col min="5642" max="5888" width="9.140625" style="4"/>
    <col min="5889" max="5889" width="4.140625" style="4" customWidth="1"/>
    <col min="5890" max="5890" width="3.7109375" style="4" customWidth="1"/>
    <col min="5891" max="5891" width="65.5703125" style="4" customWidth="1"/>
    <col min="5892" max="5892" width="12.5703125" style="4" customWidth="1"/>
    <col min="5893" max="5893" width="11.28515625" style="4" customWidth="1"/>
    <col min="5894" max="5894" width="13.140625" style="4" customWidth="1"/>
    <col min="5895" max="5895" width="10.5703125" style="4" customWidth="1"/>
    <col min="5896" max="5896" width="9.42578125" style="4" customWidth="1"/>
    <col min="5897" max="5897" width="11.7109375" style="4" customWidth="1"/>
    <col min="5898" max="6144" width="9.140625" style="4"/>
    <col min="6145" max="6145" width="4.140625" style="4" customWidth="1"/>
    <col min="6146" max="6146" width="3.7109375" style="4" customWidth="1"/>
    <col min="6147" max="6147" width="65.5703125" style="4" customWidth="1"/>
    <col min="6148" max="6148" width="12.5703125" style="4" customWidth="1"/>
    <col min="6149" max="6149" width="11.28515625" style="4" customWidth="1"/>
    <col min="6150" max="6150" width="13.140625" style="4" customWidth="1"/>
    <col min="6151" max="6151" width="10.5703125" style="4" customWidth="1"/>
    <col min="6152" max="6152" width="9.42578125" style="4" customWidth="1"/>
    <col min="6153" max="6153" width="11.7109375" style="4" customWidth="1"/>
    <col min="6154" max="6400" width="9.140625" style="4"/>
    <col min="6401" max="6401" width="4.140625" style="4" customWidth="1"/>
    <col min="6402" max="6402" width="3.7109375" style="4" customWidth="1"/>
    <col min="6403" max="6403" width="65.5703125" style="4" customWidth="1"/>
    <col min="6404" max="6404" width="12.5703125" style="4" customWidth="1"/>
    <col min="6405" max="6405" width="11.28515625" style="4" customWidth="1"/>
    <col min="6406" max="6406" width="13.140625" style="4" customWidth="1"/>
    <col min="6407" max="6407" width="10.5703125" style="4" customWidth="1"/>
    <col min="6408" max="6408" width="9.42578125" style="4" customWidth="1"/>
    <col min="6409" max="6409" width="11.7109375" style="4" customWidth="1"/>
    <col min="6410" max="6656" width="9.140625" style="4"/>
    <col min="6657" max="6657" width="4.140625" style="4" customWidth="1"/>
    <col min="6658" max="6658" width="3.7109375" style="4" customWidth="1"/>
    <col min="6659" max="6659" width="65.5703125" style="4" customWidth="1"/>
    <col min="6660" max="6660" width="12.5703125" style="4" customWidth="1"/>
    <col min="6661" max="6661" width="11.28515625" style="4" customWidth="1"/>
    <col min="6662" max="6662" width="13.140625" style="4" customWidth="1"/>
    <col min="6663" max="6663" width="10.5703125" style="4" customWidth="1"/>
    <col min="6664" max="6664" width="9.42578125" style="4" customWidth="1"/>
    <col min="6665" max="6665" width="11.7109375" style="4" customWidth="1"/>
    <col min="6666" max="6912" width="9.140625" style="4"/>
    <col min="6913" max="6913" width="4.140625" style="4" customWidth="1"/>
    <col min="6914" max="6914" width="3.7109375" style="4" customWidth="1"/>
    <col min="6915" max="6915" width="65.5703125" style="4" customWidth="1"/>
    <col min="6916" max="6916" width="12.5703125" style="4" customWidth="1"/>
    <col min="6917" max="6917" width="11.28515625" style="4" customWidth="1"/>
    <col min="6918" max="6918" width="13.140625" style="4" customWidth="1"/>
    <col min="6919" max="6919" width="10.5703125" style="4" customWidth="1"/>
    <col min="6920" max="6920" width="9.42578125" style="4" customWidth="1"/>
    <col min="6921" max="6921" width="11.7109375" style="4" customWidth="1"/>
    <col min="6922" max="7168" width="9.140625" style="4"/>
    <col min="7169" max="7169" width="4.140625" style="4" customWidth="1"/>
    <col min="7170" max="7170" width="3.7109375" style="4" customWidth="1"/>
    <col min="7171" max="7171" width="65.5703125" style="4" customWidth="1"/>
    <col min="7172" max="7172" width="12.5703125" style="4" customWidth="1"/>
    <col min="7173" max="7173" width="11.28515625" style="4" customWidth="1"/>
    <col min="7174" max="7174" width="13.140625" style="4" customWidth="1"/>
    <col min="7175" max="7175" width="10.5703125" style="4" customWidth="1"/>
    <col min="7176" max="7176" width="9.42578125" style="4" customWidth="1"/>
    <col min="7177" max="7177" width="11.7109375" style="4" customWidth="1"/>
    <col min="7178" max="7424" width="9.140625" style="4"/>
    <col min="7425" max="7425" width="4.140625" style="4" customWidth="1"/>
    <col min="7426" max="7426" width="3.7109375" style="4" customWidth="1"/>
    <col min="7427" max="7427" width="65.5703125" style="4" customWidth="1"/>
    <col min="7428" max="7428" width="12.5703125" style="4" customWidth="1"/>
    <col min="7429" max="7429" width="11.28515625" style="4" customWidth="1"/>
    <col min="7430" max="7430" width="13.140625" style="4" customWidth="1"/>
    <col min="7431" max="7431" width="10.5703125" style="4" customWidth="1"/>
    <col min="7432" max="7432" width="9.42578125" style="4" customWidth="1"/>
    <col min="7433" max="7433" width="11.7109375" style="4" customWidth="1"/>
    <col min="7434" max="7680" width="9.140625" style="4"/>
    <col min="7681" max="7681" width="4.140625" style="4" customWidth="1"/>
    <col min="7682" max="7682" width="3.7109375" style="4" customWidth="1"/>
    <col min="7683" max="7683" width="65.5703125" style="4" customWidth="1"/>
    <col min="7684" max="7684" width="12.5703125" style="4" customWidth="1"/>
    <col min="7685" max="7685" width="11.28515625" style="4" customWidth="1"/>
    <col min="7686" max="7686" width="13.140625" style="4" customWidth="1"/>
    <col min="7687" max="7687" width="10.5703125" style="4" customWidth="1"/>
    <col min="7688" max="7688" width="9.42578125" style="4" customWidth="1"/>
    <col min="7689" max="7689" width="11.7109375" style="4" customWidth="1"/>
    <col min="7690" max="7936" width="9.140625" style="4"/>
    <col min="7937" max="7937" width="4.140625" style="4" customWidth="1"/>
    <col min="7938" max="7938" width="3.7109375" style="4" customWidth="1"/>
    <col min="7939" max="7939" width="65.5703125" style="4" customWidth="1"/>
    <col min="7940" max="7940" width="12.5703125" style="4" customWidth="1"/>
    <col min="7941" max="7941" width="11.28515625" style="4" customWidth="1"/>
    <col min="7942" max="7942" width="13.140625" style="4" customWidth="1"/>
    <col min="7943" max="7943" width="10.5703125" style="4" customWidth="1"/>
    <col min="7944" max="7944" width="9.42578125" style="4" customWidth="1"/>
    <col min="7945" max="7945" width="11.7109375" style="4" customWidth="1"/>
    <col min="7946" max="8192" width="9.140625" style="4"/>
    <col min="8193" max="8193" width="4.140625" style="4" customWidth="1"/>
    <col min="8194" max="8194" width="3.7109375" style="4" customWidth="1"/>
    <col min="8195" max="8195" width="65.5703125" style="4" customWidth="1"/>
    <col min="8196" max="8196" width="12.5703125" style="4" customWidth="1"/>
    <col min="8197" max="8197" width="11.28515625" style="4" customWidth="1"/>
    <col min="8198" max="8198" width="13.140625" style="4" customWidth="1"/>
    <col min="8199" max="8199" width="10.5703125" style="4" customWidth="1"/>
    <col min="8200" max="8200" width="9.42578125" style="4" customWidth="1"/>
    <col min="8201" max="8201" width="11.7109375" style="4" customWidth="1"/>
    <col min="8202" max="8448" width="9.140625" style="4"/>
    <col min="8449" max="8449" width="4.140625" style="4" customWidth="1"/>
    <col min="8450" max="8450" width="3.7109375" style="4" customWidth="1"/>
    <col min="8451" max="8451" width="65.5703125" style="4" customWidth="1"/>
    <col min="8452" max="8452" width="12.5703125" style="4" customWidth="1"/>
    <col min="8453" max="8453" width="11.28515625" style="4" customWidth="1"/>
    <col min="8454" max="8454" width="13.140625" style="4" customWidth="1"/>
    <col min="8455" max="8455" width="10.5703125" style="4" customWidth="1"/>
    <col min="8456" max="8456" width="9.42578125" style="4" customWidth="1"/>
    <col min="8457" max="8457" width="11.7109375" style="4" customWidth="1"/>
    <col min="8458" max="8704" width="9.140625" style="4"/>
    <col min="8705" max="8705" width="4.140625" style="4" customWidth="1"/>
    <col min="8706" max="8706" width="3.7109375" style="4" customWidth="1"/>
    <col min="8707" max="8707" width="65.5703125" style="4" customWidth="1"/>
    <col min="8708" max="8708" width="12.5703125" style="4" customWidth="1"/>
    <col min="8709" max="8709" width="11.28515625" style="4" customWidth="1"/>
    <col min="8710" max="8710" width="13.140625" style="4" customWidth="1"/>
    <col min="8711" max="8711" width="10.5703125" style="4" customWidth="1"/>
    <col min="8712" max="8712" width="9.42578125" style="4" customWidth="1"/>
    <col min="8713" max="8713" width="11.7109375" style="4" customWidth="1"/>
    <col min="8714" max="8960" width="9.140625" style="4"/>
    <col min="8961" max="8961" width="4.140625" style="4" customWidth="1"/>
    <col min="8962" max="8962" width="3.7109375" style="4" customWidth="1"/>
    <col min="8963" max="8963" width="65.5703125" style="4" customWidth="1"/>
    <col min="8964" max="8964" width="12.5703125" style="4" customWidth="1"/>
    <col min="8965" max="8965" width="11.28515625" style="4" customWidth="1"/>
    <col min="8966" max="8966" width="13.140625" style="4" customWidth="1"/>
    <col min="8967" max="8967" width="10.5703125" style="4" customWidth="1"/>
    <col min="8968" max="8968" width="9.42578125" style="4" customWidth="1"/>
    <col min="8969" max="8969" width="11.7109375" style="4" customWidth="1"/>
    <col min="8970" max="9216" width="9.140625" style="4"/>
    <col min="9217" max="9217" width="4.140625" style="4" customWidth="1"/>
    <col min="9218" max="9218" width="3.7109375" style="4" customWidth="1"/>
    <col min="9219" max="9219" width="65.5703125" style="4" customWidth="1"/>
    <col min="9220" max="9220" width="12.5703125" style="4" customWidth="1"/>
    <col min="9221" max="9221" width="11.28515625" style="4" customWidth="1"/>
    <col min="9222" max="9222" width="13.140625" style="4" customWidth="1"/>
    <col min="9223" max="9223" width="10.5703125" style="4" customWidth="1"/>
    <col min="9224" max="9224" width="9.42578125" style="4" customWidth="1"/>
    <col min="9225" max="9225" width="11.7109375" style="4" customWidth="1"/>
    <col min="9226" max="9472" width="9.140625" style="4"/>
    <col min="9473" max="9473" width="4.140625" style="4" customWidth="1"/>
    <col min="9474" max="9474" width="3.7109375" style="4" customWidth="1"/>
    <col min="9475" max="9475" width="65.5703125" style="4" customWidth="1"/>
    <col min="9476" max="9476" width="12.5703125" style="4" customWidth="1"/>
    <col min="9477" max="9477" width="11.28515625" style="4" customWidth="1"/>
    <col min="9478" max="9478" width="13.140625" style="4" customWidth="1"/>
    <col min="9479" max="9479" width="10.5703125" style="4" customWidth="1"/>
    <col min="9480" max="9480" width="9.42578125" style="4" customWidth="1"/>
    <col min="9481" max="9481" width="11.7109375" style="4" customWidth="1"/>
    <col min="9482" max="9728" width="9.140625" style="4"/>
    <col min="9729" max="9729" width="4.140625" style="4" customWidth="1"/>
    <col min="9730" max="9730" width="3.7109375" style="4" customWidth="1"/>
    <col min="9731" max="9731" width="65.5703125" style="4" customWidth="1"/>
    <col min="9732" max="9732" width="12.5703125" style="4" customWidth="1"/>
    <col min="9733" max="9733" width="11.28515625" style="4" customWidth="1"/>
    <col min="9734" max="9734" width="13.140625" style="4" customWidth="1"/>
    <col min="9735" max="9735" width="10.5703125" style="4" customWidth="1"/>
    <col min="9736" max="9736" width="9.42578125" style="4" customWidth="1"/>
    <col min="9737" max="9737" width="11.7109375" style="4" customWidth="1"/>
    <col min="9738" max="9984" width="9.140625" style="4"/>
    <col min="9985" max="9985" width="4.140625" style="4" customWidth="1"/>
    <col min="9986" max="9986" width="3.7109375" style="4" customWidth="1"/>
    <col min="9987" max="9987" width="65.5703125" style="4" customWidth="1"/>
    <col min="9988" max="9988" width="12.5703125" style="4" customWidth="1"/>
    <col min="9989" max="9989" width="11.28515625" style="4" customWidth="1"/>
    <col min="9990" max="9990" width="13.140625" style="4" customWidth="1"/>
    <col min="9991" max="9991" width="10.5703125" style="4" customWidth="1"/>
    <col min="9992" max="9992" width="9.42578125" style="4" customWidth="1"/>
    <col min="9993" max="9993" width="11.7109375" style="4" customWidth="1"/>
    <col min="9994" max="10240" width="9.140625" style="4"/>
    <col min="10241" max="10241" width="4.140625" style="4" customWidth="1"/>
    <col min="10242" max="10242" width="3.7109375" style="4" customWidth="1"/>
    <col min="10243" max="10243" width="65.5703125" style="4" customWidth="1"/>
    <col min="10244" max="10244" width="12.5703125" style="4" customWidth="1"/>
    <col min="10245" max="10245" width="11.28515625" style="4" customWidth="1"/>
    <col min="10246" max="10246" width="13.140625" style="4" customWidth="1"/>
    <col min="10247" max="10247" width="10.5703125" style="4" customWidth="1"/>
    <col min="10248" max="10248" width="9.42578125" style="4" customWidth="1"/>
    <col min="10249" max="10249" width="11.7109375" style="4" customWidth="1"/>
    <col min="10250" max="10496" width="9.140625" style="4"/>
    <col min="10497" max="10497" width="4.140625" style="4" customWidth="1"/>
    <col min="10498" max="10498" width="3.7109375" style="4" customWidth="1"/>
    <col min="10499" max="10499" width="65.5703125" style="4" customWidth="1"/>
    <col min="10500" max="10500" width="12.5703125" style="4" customWidth="1"/>
    <col min="10501" max="10501" width="11.28515625" style="4" customWidth="1"/>
    <col min="10502" max="10502" width="13.140625" style="4" customWidth="1"/>
    <col min="10503" max="10503" width="10.5703125" style="4" customWidth="1"/>
    <col min="10504" max="10504" width="9.42578125" style="4" customWidth="1"/>
    <col min="10505" max="10505" width="11.7109375" style="4" customWidth="1"/>
    <col min="10506" max="10752" width="9.140625" style="4"/>
    <col min="10753" max="10753" width="4.140625" style="4" customWidth="1"/>
    <col min="10754" max="10754" width="3.7109375" style="4" customWidth="1"/>
    <col min="10755" max="10755" width="65.5703125" style="4" customWidth="1"/>
    <col min="10756" max="10756" width="12.5703125" style="4" customWidth="1"/>
    <col min="10757" max="10757" width="11.28515625" style="4" customWidth="1"/>
    <col min="10758" max="10758" width="13.140625" style="4" customWidth="1"/>
    <col min="10759" max="10759" width="10.5703125" style="4" customWidth="1"/>
    <col min="10760" max="10760" width="9.42578125" style="4" customWidth="1"/>
    <col min="10761" max="10761" width="11.7109375" style="4" customWidth="1"/>
    <col min="10762" max="11008" width="9.140625" style="4"/>
    <col min="11009" max="11009" width="4.140625" style="4" customWidth="1"/>
    <col min="11010" max="11010" width="3.7109375" style="4" customWidth="1"/>
    <col min="11011" max="11011" width="65.5703125" style="4" customWidth="1"/>
    <col min="11012" max="11012" width="12.5703125" style="4" customWidth="1"/>
    <col min="11013" max="11013" width="11.28515625" style="4" customWidth="1"/>
    <col min="11014" max="11014" width="13.140625" style="4" customWidth="1"/>
    <col min="11015" max="11015" width="10.5703125" style="4" customWidth="1"/>
    <col min="11016" max="11016" width="9.42578125" style="4" customWidth="1"/>
    <col min="11017" max="11017" width="11.7109375" style="4" customWidth="1"/>
    <col min="11018" max="11264" width="9.140625" style="4"/>
    <col min="11265" max="11265" width="4.140625" style="4" customWidth="1"/>
    <col min="11266" max="11266" width="3.7109375" style="4" customWidth="1"/>
    <col min="11267" max="11267" width="65.5703125" style="4" customWidth="1"/>
    <col min="11268" max="11268" width="12.5703125" style="4" customWidth="1"/>
    <col min="11269" max="11269" width="11.28515625" style="4" customWidth="1"/>
    <col min="11270" max="11270" width="13.140625" style="4" customWidth="1"/>
    <col min="11271" max="11271" width="10.5703125" style="4" customWidth="1"/>
    <col min="11272" max="11272" width="9.42578125" style="4" customWidth="1"/>
    <col min="11273" max="11273" width="11.7109375" style="4" customWidth="1"/>
    <col min="11274" max="11520" width="9.140625" style="4"/>
    <col min="11521" max="11521" width="4.140625" style="4" customWidth="1"/>
    <col min="11522" max="11522" width="3.7109375" style="4" customWidth="1"/>
    <col min="11523" max="11523" width="65.5703125" style="4" customWidth="1"/>
    <col min="11524" max="11524" width="12.5703125" style="4" customWidth="1"/>
    <col min="11525" max="11525" width="11.28515625" style="4" customWidth="1"/>
    <col min="11526" max="11526" width="13.140625" style="4" customWidth="1"/>
    <col min="11527" max="11527" width="10.5703125" style="4" customWidth="1"/>
    <col min="11528" max="11528" width="9.42578125" style="4" customWidth="1"/>
    <col min="11529" max="11529" width="11.7109375" style="4" customWidth="1"/>
    <col min="11530" max="11776" width="9.140625" style="4"/>
    <col min="11777" max="11777" width="4.140625" style="4" customWidth="1"/>
    <col min="11778" max="11778" width="3.7109375" style="4" customWidth="1"/>
    <col min="11779" max="11779" width="65.5703125" style="4" customWidth="1"/>
    <col min="11780" max="11780" width="12.5703125" style="4" customWidth="1"/>
    <col min="11781" max="11781" width="11.28515625" style="4" customWidth="1"/>
    <col min="11782" max="11782" width="13.140625" style="4" customWidth="1"/>
    <col min="11783" max="11783" width="10.5703125" style="4" customWidth="1"/>
    <col min="11784" max="11784" width="9.42578125" style="4" customWidth="1"/>
    <col min="11785" max="11785" width="11.7109375" style="4" customWidth="1"/>
    <col min="11786" max="12032" width="9.140625" style="4"/>
    <col min="12033" max="12033" width="4.140625" style="4" customWidth="1"/>
    <col min="12034" max="12034" width="3.7109375" style="4" customWidth="1"/>
    <col min="12035" max="12035" width="65.5703125" style="4" customWidth="1"/>
    <col min="12036" max="12036" width="12.5703125" style="4" customWidth="1"/>
    <col min="12037" max="12037" width="11.28515625" style="4" customWidth="1"/>
    <col min="12038" max="12038" width="13.140625" style="4" customWidth="1"/>
    <col min="12039" max="12039" width="10.5703125" style="4" customWidth="1"/>
    <col min="12040" max="12040" width="9.42578125" style="4" customWidth="1"/>
    <col min="12041" max="12041" width="11.7109375" style="4" customWidth="1"/>
    <col min="12042" max="12288" width="9.140625" style="4"/>
    <col min="12289" max="12289" width="4.140625" style="4" customWidth="1"/>
    <col min="12290" max="12290" width="3.7109375" style="4" customWidth="1"/>
    <col min="12291" max="12291" width="65.5703125" style="4" customWidth="1"/>
    <col min="12292" max="12292" width="12.5703125" style="4" customWidth="1"/>
    <col min="12293" max="12293" width="11.28515625" style="4" customWidth="1"/>
    <col min="12294" max="12294" width="13.140625" style="4" customWidth="1"/>
    <col min="12295" max="12295" width="10.5703125" style="4" customWidth="1"/>
    <col min="12296" max="12296" width="9.42578125" style="4" customWidth="1"/>
    <col min="12297" max="12297" width="11.7109375" style="4" customWidth="1"/>
    <col min="12298" max="12544" width="9.140625" style="4"/>
    <col min="12545" max="12545" width="4.140625" style="4" customWidth="1"/>
    <col min="12546" max="12546" width="3.7109375" style="4" customWidth="1"/>
    <col min="12547" max="12547" width="65.5703125" style="4" customWidth="1"/>
    <col min="12548" max="12548" width="12.5703125" style="4" customWidth="1"/>
    <col min="12549" max="12549" width="11.28515625" style="4" customWidth="1"/>
    <col min="12550" max="12550" width="13.140625" style="4" customWidth="1"/>
    <col min="12551" max="12551" width="10.5703125" style="4" customWidth="1"/>
    <col min="12552" max="12552" width="9.42578125" style="4" customWidth="1"/>
    <col min="12553" max="12553" width="11.7109375" style="4" customWidth="1"/>
    <col min="12554" max="12800" width="9.140625" style="4"/>
    <col min="12801" max="12801" width="4.140625" style="4" customWidth="1"/>
    <col min="12802" max="12802" width="3.7109375" style="4" customWidth="1"/>
    <col min="12803" max="12803" width="65.5703125" style="4" customWidth="1"/>
    <col min="12804" max="12804" width="12.5703125" style="4" customWidth="1"/>
    <col min="12805" max="12805" width="11.28515625" style="4" customWidth="1"/>
    <col min="12806" max="12806" width="13.140625" style="4" customWidth="1"/>
    <col min="12807" max="12807" width="10.5703125" style="4" customWidth="1"/>
    <col min="12808" max="12808" width="9.42578125" style="4" customWidth="1"/>
    <col min="12809" max="12809" width="11.7109375" style="4" customWidth="1"/>
    <col min="12810" max="13056" width="9.140625" style="4"/>
    <col min="13057" max="13057" width="4.140625" style="4" customWidth="1"/>
    <col min="13058" max="13058" width="3.7109375" style="4" customWidth="1"/>
    <col min="13059" max="13059" width="65.5703125" style="4" customWidth="1"/>
    <col min="13060" max="13060" width="12.5703125" style="4" customWidth="1"/>
    <col min="13061" max="13061" width="11.28515625" style="4" customWidth="1"/>
    <col min="13062" max="13062" width="13.140625" style="4" customWidth="1"/>
    <col min="13063" max="13063" width="10.5703125" style="4" customWidth="1"/>
    <col min="13064" max="13064" width="9.42578125" style="4" customWidth="1"/>
    <col min="13065" max="13065" width="11.7109375" style="4" customWidth="1"/>
    <col min="13066" max="13312" width="9.140625" style="4"/>
    <col min="13313" max="13313" width="4.140625" style="4" customWidth="1"/>
    <col min="13314" max="13314" width="3.7109375" style="4" customWidth="1"/>
    <col min="13315" max="13315" width="65.5703125" style="4" customWidth="1"/>
    <col min="13316" max="13316" width="12.5703125" style="4" customWidth="1"/>
    <col min="13317" max="13317" width="11.28515625" style="4" customWidth="1"/>
    <col min="13318" max="13318" width="13.140625" style="4" customWidth="1"/>
    <col min="13319" max="13319" width="10.5703125" style="4" customWidth="1"/>
    <col min="13320" max="13320" width="9.42578125" style="4" customWidth="1"/>
    <col min="13321" max="13321" width="11.7109375" style="4" customWidth="1"/>
    <col min="13322" max="13568" width="9.140625" style="4"/>
    <col min="13569" max="13569" width="4.140625" style="4" customWidth="1"/>
    <col min="13570" max="13570" width="3.7109375" style="4" customWidth="1"/>
    <col min="13571" max="13571" width="65.5703125" style="4" customWidth="1"/>
    <col min="13572" max="13572" width="12.5703125" style="4" customWidth="1"/>
    <col min="13573" max="13573" width="11.28515625" style="4" customWidth="1"/>
    <col min="13574" max="13574" width="13.140625" style="4" customWidth="1"/>
    <col min="13575" max="13575" width="10.5703125" style="4" customWidth="1"/>
    <col min="13576" max="13576" width="9.42578125" style="4" customWidth="1"/>
    <col min="13577" max="13577" width="11.7109375" style="4" customWidth="1"/>
    <col min="13578" max="13824" width="9.140625" style="4"/>
    <col min="13825" max="13825" width="4.140625" style="4" customWidth="1"/>
    <col min="13826" max="13826" width="3.7109375" style="4" customWidth="1"/>
    <col min="13827" max="13827" width="65.5703125" style="4" customWidth="1"/>
    <col min="13828" max="13828" width="12.5703125" style="4" customWidth="1"/>
    <col min="13829" max="13829" width="11.28515625" style="4" customWidth="1"/>
    <col min="13830" max="13830" width="13.140625" style="4" customWidth="1"/>
    <col min="13831" max="13831" width="10.5703125" style="4" customWidth="1"/>
    <col min="13832" max="13832" width="9.42578125" style="4" customWidth="1"/>
    <col min="13833" max="13833" width="11.7109375" style="4" customWidth="1"/>
    <col min="13834" max="14080" width="9.140625" style="4"/>
    <col min="14081" max="14081" width="4.140625" style="4" customWidth="1"/>
    <col min="14082" max="14082" width="3.7109375" style="4" customWidth="1"/>
    <col min="14083" max="14083" width="65.5703125" style="4" customWidth="1"/>
    <col min="14084" max="14084" width="12.5703125" style="4" customWidth="1"/>
    <col min="14085" max="14085" width="11.28515625" style="4" customWidth="1"/>
    <col min="14086" max="14086" width="13.140625" style="4" customWidth="1"/>
    <col min="14087" max="14087" width="10.5703125" style="4" customWidth="1"/>
    <col min="14088" max="14088" width="9.42578125" style="4" customWidth="1"/>
    <col min="14089" max="14089" width="11.7109375" style="4" customWidth="1"/>
    <col min="14090" max="14336" width="9.140625" style="4"/>
    <col min="14337" max="14337" width="4.140625" style="4" customWidth="1"/>
    <col min="14338" max="14338" width="3.7109375" style="4" customWidth="1"/>
    <col min="14339" max="14339" width="65.5703125" style="4" customWidth="1"/>
    <col min="14340" max="14340" width="12.5703125" style="4" customWidth="1"/>
    <col min="14341" max="14341" width="11.28515625" style="4" customWidth="1"/>
    <col min="14342" max="14342" width="13.140625" style="4" customWidth="1"/>
    <col min="14343" max="14343" width="10.5703125" style="4" customWidth="1"/>
    <col min="14344" max="14344" width="9.42578125" style="4" customWidth="1"/>
    <col min="14345" max="14345" width="11.7109375" style="4" customWidth="1"/>
    <col min="14346" max="14592" width="9.140625" style="4"/>
    <col min="14593" max="14593" width="4.140625" style="4" customWidth="1"/>
    <col min="14594" max="14594" width="3.7109375" style="4" customWidth="1"/>
    <col min="14595" max="14595" width="65.5703125" style="4" customWidth="1"/>
    <col min="14596" max="14596" width="12.5703125" style="4" customWidth="1"/>
    <col min="14597" max="14597" width="11.28515625" style="4" customWidth="1"/>
    <col min="14598" max="14598" width="13.140625" style="4" customWidth="1"/>
    <col min="14599" max="14599" width="10.5703125" style="4" customWidth="1"/>
    <col min="14600" max="14600" width="9.42578125" style="4" customWidth="1"/>
    <col min="14601" max="14601" width="11.7109375" style="4" customWidth="1"/>
    <col min="14602" max="14848" width="9.140625" style="4"/>
    <col min="14849" max="14849" width="4.140625" style="4" customWidth="1"/>
    <col min="14850" max="14850" width="3.7109375" style="4" customWidth="1"/>
    <col min="14851" max="14851" width="65.5703125" style="4" customWidth="1"/>
    <col min="14852" max="14852" width="12.5703125" style="4" customWidth="1"/>
    <col min="14853" max="14853" width="11.28515625" style="4" customWidth="1"/>
    <col min="14854" max="14854" width="13.140625" style="4" customWidth="1"/>
    <col min="14855" max="14855" width="10.5703125" style="4" customWidth="1"/>
    <col min="14856" max="14856" width="9.42578125" style="4" customWidth="1"/>
    <col min="14857" max="14857" width="11.7109375" style="4" customWidth="1"/>
    <col min="14858" max="15104" width="9.140625" style="4"/>
    <col min="15105" max="15105" width="4.140625" style="4" customWidth="1"/>
    <col min="15106" max="15106" width="3.7109375" style="4" customWidth="1"/>
    <col min="15107" max="15107" width="65.5703125" style="4" customWidth="1"/>
    <col min="15108" max="15108" width="12.5703125" style="4" customWidth="1"/>
    <col min="15109" max="15109" width="11.28515625" style="4" customWidth="1"/>
    <col min="15110" max="15110" width="13.140625" style="4" customWidth="1"/>
    <col min="15111" max="15111" width="10.5703125" style="4" customWidth="1"/>
    <col min="15112" max="15112" width="9.42578125" style="4" customWidth="1"/>
    <col min="15113" max="15113" width="11.7109375" style="4" customWidth="1"/>
    <col min="15114" max="15360" width="9.140625" style="4"/>
    <col min="15361" max="15361" width="4.140625" style="4" customWidth="1"/>
    <col min="15362" max="15362" width="3.7109375" style="4" customWidth="1"/>
    <col min="15363" max="15363" width="65.5703125" style="4" customWidth="1"/>
    <col min="15364" max="15364" width="12.5703125" style="4" customWidth="1"/>
    <col min="15365" max="15365" width="11.28515625" style="4" customWidth="1"/>
    <col min="15366" max="15366" width="13.140625" style="4" customWidth="1"/>
    <col min="15367" max="15367" width="10.5703125" style="4" customWidth="1"/>
    <col min="15368" max="15368" width="9.42578125" style="4" customWidth="1"/>
    <col min="15369" max="15369" width="11.7109375" style="4" customWidth="1"/>
    <col min="15370" max="15616" width="9.140625" style="4"/>
    <col min="15617" max="15617" width="4.140625" style="4" customWidth="1"/>
    <col min="15618" max="15618" width="3.7109375" style="4" customWidth="1"/>
    <col min="15619" max="15619" width="65.5703125" style="4" customWidth="1"/>
    <col min="15620" max="15620" width="12.5703125" style="4" customWidth="1"/>
    <col min="15621" max="15621" width="11.28515625" style="4" customWidth="1"/>
    <col min="15622" max="15622" width="13.140625" style="4" customWidth="1"/>
    <col min="15623" max="15623" width="10.5703125" style="4" customWidth="1"/>
    <col min="15624" max="15624" width="9.42578125" style="4" customWidth="1"/>
    <col min="15625" max="15625" width="11.7109375" style="4" customWidth="1"/>
    <col min="15626" max="15872" width="9.140625" style="4"/>
    <col min="15873" max="15873" width="4.140625" style="4" customWidth="1"/>
    <col min="15874" max="15874" width="3.7109375" style="4" customWidth="1"/>
    <col min="15875" max="15875" width="65.5703125" style="4" customWidth="1"/>
    <col min="15876" max="15876" width="12.5703125" style="4" customWidth="1"/>
    <col min="15877" max="15877" width="11.28515625" style="4" customWidth="1"/>
    <col min="15878" max="15878" width="13.140625" style="4" customWidth="1"/>
    <col min="15879" max="15879" width="10.5703125" style="4" customWidth="1"/>
    <col min="15880" max="15880" width="9.42578125" style="4" customWidth="1"/>
    <col min="15881" max="15881" width="11.7109375" style="4" customWidth="1"/>
    <col min="15882" max="16128" width="9.140625" style="4"/>
    <col min="16129" max="16129" width="4.140625" style="4" customWidth="1"/>
    <col min="16130" max="16130" width="3.7109375" style="4" customWidth="1"/>
    <col min="16131" max="16131" width="65.5703125" style="4" customWidth="1"/>
    <col min="16132" max="16132" width="12.5703125" style="4" customWidth="1"/>
    <col min="16133" max="16133" width="11.28515625" style="4" customWidth="1"/>
    <col min="16134" max="16134" width="13.140625" style="4" customWidth="1"/>
    <col min="16135" max="16135" width="10.5703125" style="4" customWidth="1"/>
    <col min="16136" max="16136" width="9.42578125" style="4" customWidth="1"/>
    <col min="16137" max="16137" width="11.7109375" style="4" customWidth="1"/>
    <col min="16138" max="16384" width="9.140625" style="4"/>
  </cols>
  <sheetData>
    <row r="1" spans="1:9" ht="15" x14ac:dyDescent="0.25">
      <c r="H1" s="5" t="s">
        <v>122</v>
      </c>
    </row>
    <row r="2" spans="1:9" ht="15" x14ac:dyDescent="0.25">
      <c r="A2" s="351" t="s">
        <v>200</v>
      </c>
      <c r="B2" s="351"/>
      <c r="C2" s="351"/>
      <c r="D2" s="351"/>
      <c r="E2" s="351"/>
      <c r="F2" s="351"/>
      <c r="G2" s="351"/>
      <c r="H2" s="351"/>
    </row>
    <row r="3" spans="1:9" ht="9.75" customHeight="1" x14ac:dyDescent="0.2"/>
    <row r="4" spans="1:9" ht="14.25" customHeight="1" thickBot="1" x14ac:dyDescent="0.3">
      <c r="I4" s="183" t="s">
        <v>47</v>
      </c>
    </row>
    <row r="5" spans="1:9" ht="15" x14ac:dyDescent="0.25">
      <c r="A5" s="352"/>
      <c r="B5" s="354"/>
      <c r="C5" s="356" t="s">
        <v>48</v>
      </c>
      <c r="D5" s="358" t="s">
        <v>199</v>
      </c>
      <c r="E5" s="360" t="s">
        <v>401</v>
      </c>
      <c r="F5" s="361"/>
      <c r="G5" s="362" t="s">
        <v>49</v>
      </c>
      <c r="H5" s="362"/>
      <c r="I5" s="363"/>
    </row>
    <row r="6" spans="1:9" ht="30.75" thickBot="1" x14ac:dyDescent="0.25">
      <c r="A6" s="353"/>
      <c r="B6" s="355"/>
      <c r="C6" s="357"/>
      <c r="D6" s="359"/>
      <c r="E6" s="161" t="s">
        <v>0</v>
      </c>
      <c r="F6" s="161" t="s">
        <v>138</v>
      </c>
      <c r="G6" s="161" t="s">
        <v>402</v>
      </c>
      <c r="H6" s="161" t="s">
        <v>375</v>
      </c>
      <c r="I6" s="162" t="s">
        <v>398</v>
      </c>
    </row>
    <row r="7" spans="1:9" ht="15.75" thickBot="1" x14ac:dyDescent="0.3">
      <c r="A7" s="184">
        <v>0</v>
      </c>
      <c r="B7" s="185">
        <v>1</v>
      </c>
      <c r="C7" s="186">
        <v>2</v>
      </c>
      <c r="D7" s="187">
        <v>3</v>
      </c>
      <c r="E7" s="187">
        <v>4</v>
      </c>
      <c r="F7" s="187">
        <v>5</v>
      </c>
      <c r="G7" s="188">
        <v>6</v>
      </c>
      <c r="H7" s="188">
        <v>7</v>
      </c>
      <c r="I7" s="189">
        <v>8</v>
      </c>
    </row>
    <row r="8" spans="1:9" ht="15" x14ac:dyDescent="0.25">
      <c r="A8" s="60" t="s">
        <v>50</v>
      </c>
      <c r="B8" s="61"/>
      <c r="C8" s="190" t="s">
        <v>12</v>
      </c>
      <c r="D8" s="191"/>
      <c r="E8" s="241">
        <f>E9+E12+E13+E16</f>
        <v>2480</v>
      </c>
      <c r="F8" s="241">
        <f>F9+F12+F13+F16</f>
        <v>1189</v>
      </c>
      <c r="G8" s="171">
        <f>G9+G12+G13+G16</f>
        <v>2618</v>
      </c>
      <c r="H8" s="171">
        <f>H9+H12+H13+H16</f>
        <v>3053</v>
      </c>
      <c r="I8" s="172">
        <f>I9+I12+I13+I16</f>
        <v>5153</v>
      </c>
    </row>
    <row r="9" spans="1:9" ht="15" x14ac:dyDescent="0.25">
      <c r="A9" s="192"/>
      <c r="B9" s="193">
        <v>1</v>
      </c>
      <c r="C9" s="169" t="s">
        <v>51</v>
      </c>
      <c r="D9" s="194"/>
      <c r="E9" s="242">
        <f>E10+E11</f>
        <v>1480</v>
      </c>
      <c r="F9" s="242">
        <f>F10+F11</f>
        <v>1189</v>
      </c>
      <c r="G9" s="66">
        <f>G10+G11</f>
        <v>1115</v>
      </c>
      <c r="H9" s="66">
        <f>H10+H11</f>
        <v>1300</v>
      </c>
      <c r="I9" s="66">
        <f>I10+I11</f>
        <v>1400</v>
      </c>
    </row>
    <row r="10" spans="1:9" ht="15" x14ac:dyDescent="0.25">
      <c r="A10" s="192"/>
      <c r="B10" s="193"/>
      <c r="C10" s="169" t="s">
        <v>183</v>
      </c>
      <c r="D10" s="194"/>
      <c r="E10" s="66">
        <v>1280</v>
      </c>
      <c r="F10" s="66">
        <v>1099</v>
      </c>
      <c r="G10" s="66">
        <v>1100</v>
      </c>
      <c r="H10" s="66">
        <v>1200</v>
      </c>
      <c r="I10" s="163">
        <v>1300</v>
      </c>
    </row>
    <row r="11" spans="1:9" ht="15" x14ac:dyDescent="0.25">
      <c r="A11" s="192"/>
      <c r="B11" s="193"/>
      <c r="C11" s="169" t="s">
        <v>184</v>
      </c>
      <c r="D11" s="194"/>
      <c r="E11" s="66">
        <v>200</v>
      </c>
      <c r="F11" s="66">
        <v>90</v>
      </c>
      <c r="G11" s="66">
        <v>15</v>
      </c>
      <c r="H11" s="66">
        <v>100</v>
      </c>
      <c r="I11" s="163">
        <v>100</v>
      </c>
    </row>
    <row r="12" spans="1:9" ht="15" x14ac:dyDescent="0.25">
      <c r="A12" s="192"/>
      <c r="B12" s="193">
        <v>2</v>
      </c>
      <c r="C12" s="169" t="s">
        <v>13</v>
      </c>
      <c r="D12" s="194"/>
      <c r="E12" s="66"/>
      <c r="F12" s="66"/>
      <c r="G12" s="66"/>
      <c r="H12" s="66"/>
      <c r="I12" s="163"/>
    </row>
    <row r="13" spans="1:9" ht="15" x14ac:dyDescent="0.25">
      <c r="A13" s="192"/>
      <c r="B13" s="193">
        <v>3</v>
      </c>
      <c r="C13" s="169" t="s">
        <v>52</v>
      </c>
      <c r="D13" s="194"/>
      <c r="E13" s="66">
        <f>E14+E15</f>
        <v>1000</v>
      </c>
      <c r="F13" s="66">
        <f>F14</f>
        <v>0</v>
      </c>
      <c r="G13" s="66">
        <f>G14+G15</f>
        <v>1000</v>
      </c>
      <c r="H13" s="66">
        <f>H14+H15</f>
        <v>1000</v>
      </c>
      <c r="I13" s="163">
        <f>I14+I15</f>
        <v>1000</v>
      </c>
    </row>
    <row r="14" spans="1:9" ht="15" x14ac:dyDescent="0.25">
      <c r="A14" s="192"/>
      <c r="B14" s="193"/>
      <c r="C14" s="169" t="s">
        <v>185</v>
      </c>
      <c r="D14" s="194"/>
      <c r="E14" s="66">
        <v>1000</v>
      </c>
      <c r="F14" s="66">
        <v>0</v>
      </c>
      <c r="G14" s="66">
        <v>1000</v>
      </c>
      <c r="H14" s="66">
        <v>1000</v>
      </c>
      <c r="I14" s="163">
        <v>1000</v>
      </c>
    </row>
    <row r="15" spans="1:9" ht="15" x14ac:dyDescent="0.25">
      <c r="A15" s="192"/>
      <c r="B15" s="193"/>
      <c r="C15" s="169" t="s">
        <v>186</v>
      </c>
      <c r="D15" s="194"/>
      <c r="E15" s="66"/>
      <c r="F15" s="66"/>
      <c r="G15" s="66"/>
      <c r="H15" s="66"/>
      <c r="I15" s="163"/>
    </row>
    <row r="16" spans="1:9" ht="15" x14ac:dyDescent="0.25">
      <c r="A16" s="192"/>
      <c r="B16" s="193">
        <v>4</v>
      </c>
      <c r="C16" s="169" t="s">
        <v>187</v>
      </c>
      <c r="D16" s="194"/>
      <c r="E16" s="66"/>
      <c r="F16" s="66">
        <f>F17</f>
        <v>0</v>
      </c>
      <c r="G16" s="66">
        <f>G17</f>
        <v>503</v>
      </c>
      <c r="H16" s="66">
        <f>H17</f>
        <v>753</v>
      </c>
      <c r="I16" s="163">
        <f>I17</f>
        <v>2753</v>
      </c>
    </row>
    <row r="17" spans="1:9" ht="15" x14ac:dyDescent="0.25">
      <c r="A17" s="192"/>
      <c r="B17" s="193"/>
      <c r="C17" s="169" t="s">
        <v>399</v>
      </c>
      <c r="D17" s="194"/>
      <c r="E17" s="66"/>
      <c r="F17" s="66"/>
      <c r="G17" s="66">
        <f>F8-F18</f>
        <v>503</v>
      </c>
      <c r="H17" s="66">
        <f>G8-G18</f>
        <v>753</v>
      </c>
      <c r="I17" s="163">
        <f>H8-H18</f>
        <v>2753</v>
      </c>
    </row>
    <row r="18" spans="1:9" ht="15" x14ac:dyDescent="0.2">
      <c r="A18" s="64" t="s">
        <v>16</v>
      </c>
      <c r="B18" s="63"/>
      <c r="C18" s="195" t="s">
        <v>53</v>
      </c>
      <c r="D18" s="196"/>
      <c r="E18" s="243">
        <f>E19+E27+E54+E40</f>
        <v>2471</v>
      </c>
      <c r="F18" s="243">
        <f>F19+F27+F55+F40</f>
        <v>686</v>
      </c>
      <c r="G18" s="166">
        <f>G19+G27+G55+G40</f>
        <v>1865</v>
      </c>
      <c r="H18" s="166">
        <f>H19+H27+H55</f>
        <v>300</v>
      </c>
      <c r="I18" s="173">
        <f>I19+I27+I55</f>
        <v>300</v>
      </c>
    </row>
    <row r="19" spans="1:9" ht="15" x14ac:dyDescent="0.25">
      <c r="A19" s="62"/>
      <c r="B19" s="193">
        <v>1</v>
      </c>
      <c r="C19" s="169" t="s">
        <v>54</v>
      </c>
      <c r="D19" s="194"/>
      <c r="E19" s="66">
        <f>SUM(E20:E26)</f>
        <v>0</v>
      </c>
      <c r="F19" s="170">
        <f>F20</f>
        <v>0</v>
      </c>
      <c r="G19" s="66">
        <f>SUM(G20:G26)</f>
        <v>0</v>
      </c>
      <c r="H19" s="66"/>
      <c r="I19" s="163"/>
    </row>
    <row r="20" spans="1:9" ht="15" x14ac:dyDescent="0.25">
      <c r="A20" s="62"/>
      <c r="B20" s="63"/>
      <c r="C20" s="46" t="s">
        <v>188</v>
      </c>
      <c r="D20" s="194"/>
      <c r="E20" s="66"/>
      <c r="F20" s="66"/>
      <c r="G20" s="66"/>
      <c r="H20" s="66"/>
      <c r="I20" s="163"/>
    </row>
    <row r="21" spans="1:9" ht="29.25" x14ac:dyDescent="0.25">
      <c r="A21" s="62"/>
      <c r="B21" s="63"/>
      <c r="C21" s="46" t="s">
        <v>189</v>
      </c>
      <c r="D21" s="194"/>
      <c r="E21" s="66"/>
      <c r="F21" s="66"/>
      <c r="G21" s="66"/>
      <c r="H21" s="66"/>
      <c r="I21" s="163"/>
    </row>
    <row r="22" spans="1:9" ht="15" x14ac:dyDescent="0.25">
      <c r="A22" s="62"/>
      <c r="B22" s="63"/>
      <c r="C22" s="46" t="s">
        <v>55</v>
      </c>
      <c r="D22" s="194"/>
      <c r="E22" s="66"/>
      <c r="F22" s="66"/>
      <c r="G22" s="66"/>
      <c r="H22" s="66"/>
      <c r="I22" s="163"/>
    </row>
    <row r="23" spans="1:9" ht="29.25" x14ac:dyDescent="0.25">
      <c r="A23" s="62"/>
      <c r="B23" s="63"/>
      <c r="C23" s="46" t="s">
        <v>190</v>
      </c>
      <c r="D23" s="194"/>
      <c r="E23" s="66"/>
      <c r="F23" s="66"/>
      <c r="G23" s="66"/>
      <c r="H23" s="66"/>
      <c r="I23" s="163"/>
    </row>
    <row r="24" spans="1:9" ht="15" x14ac:dyDescent="0.25">
      <c r="A24" s="62"/>
      <c r="B24" s="63"/>
      <c r="C24" s="46" t="s">
        <v>55</v>
      </c>
      <c r="D24" s="194"/>
      <c r="E24" s="66"/>
      <c r="F24" s="66"/>
      <c r="G24" s="66"/>
      <c r="H24" s="66"/>
      <c r="I24" s="163"/>
    </row>
    <row r="25" spans="1:9" ht="43.5" x14ac:dyDescent="0.25">
      <c r="A25" s="62"/>
      <c r="B25" s="63"/>
      <c r="C25" s="46" t="s">
        <v>191</v>
      </c>
      <c r="D25" s="194"/>
      <c r="E25" s="66"/>
      <c r="F25" s="66"/>
      <c r="G25" s="66"/>
      <c r="H25" s="66"/>
      <c r="I25" s="163"/>
    </row>
    <row r="26" spans="1:9" ht="15" x14ac:dyDescent="0.25">
      <c r="A26" s="62"/>
      <c r="B26" s="63"/>
      <c r="C26" s="46" t="s">
        <v>55</v>
      </c>
      <c r="D26" s="194"/>
      <c r="E26" s="66"/>
      <c r="F26" s="66"/>
      <c r="G26" s="66"/>
      <c r="H26" s="66"/>
      <c r="I26" s="163"/>
    </row>
    <row r="27" spans="1:9" ht="15" x14ac:dyDescent="0.25">
      <c r="A27" s="62"/>
      <c r="B27" s="193">
        <v>2</v>
      </c>
      <c r="C27" s="169" t="s">
        <v>56</v>
      </c>
      <c r="D27" s="194"/>
      <c r="E27" s="244">
        <f>E28</f>
        <v>471</v>
      </c>
      <c r="F27" s="244">
        <f t="shared" ref="F27:I27" si="0">F28</f>
        <v>87</v>
      </c>
      <c r="G27" s="244">
        <f t="shared" si="0"/>
        <v>1215</v>
      </c>
      <c r="H27" s="244">
        <f t="shared" si="0"/>
        <v>0</v>
      </c>
      <c r="I27" s="244">
        <f t="shared" si="0"/>
        <v>0</v>
      </c>
    </row>
    <row r="28" spans="1:9" ht="15" x14ac:dyDescent="0.25">
      <c r="A28" s="62"/>
      <c r="B28" s="63"/>
      <c r="C28" s="46" t="s">
        <v>188</v>
      </c>
      <c r="D28" s="194"/>
      <c r="E28" s="242">
        <f>SUM(E29:E33)</f>
        <v>471</v>
      </c>
      <c r="F28" s="242">
        <f>SUM(F29:F33)</f>
        <v>87</v>
      </c>
      <c r="G28" s="66">
        <f>SUM(G29:G33)</f>
        <v>1215</v>
      </c>
      <c r="H28" s="66">
        <f>SUM(H29:H33)</f>
        <v>0</v>
      </c>
      <c r="I28" s="66">
        <f>SUM(I29:I33)</f>
        <v>0</v>
      </c>
    </row>
    <row r="29" spans="1:9" ht="15" x14ac:dyDescent="0.25">
      <c r="A29" s="62"/>
      <c r="B29" s="197"/>
      <c r="C29" s="198" t="s">
        <v>404</v>
      </c>
      <c r="D29" s="194"/>
      <c r="E29" s="66">
        <v>125</v>
      </c>
      <c r="F29" s="66">
        <v>72</v>
      </c>
      <c r="G29" s="66">
        <v>100</v>
      </c>
      <c r="H29" s="66"/>
      <c r="I29" s="163"/>
    </row>
    <row r="30" spans="1:9" ht="15" x14ac:dyDescent="0.25">
      <c r="A30" s="62"/>
      <c r="B30" s="197"/>
      <c r="C30" s="198" t="s">
        <v>364</v>
      </c>
      <c r="D30" s="194"/>
      <c r="E30" s="66">
        <v>50</v>
      </c>
      <c r="F30" s="66">
        <v>15</v>
      </c>
      <c r="G30" s="66">
        <v>100</v>
      </c>
      <c r="H30" s="66"/>
      <c r="I30" s="163"/>
    </row>
    <row r="31" spans="1:9" ht="15" x14ac:dyDescent="0.25">
      <c r="A31" s="62"/>
      <c r="B31" s="197"/>
      <c r="C31" s="198" t="s">
        <v>365</v>
      </c>
      <c r="D31" s="194"/>
      <c r="E31" s="66">
        <v>296</v>
      </c>
      <c r="F31" s="66">
        <v>0</v>
      </c>
      <c r="G31" s="66">
        <v>300</v>
      </c>
      <c r="H31" s="66"/>
      <c r="I31" s="163"/>
    </row>
    <row r="32" spans="1:9" ht="15" x14ac:dyDescent="0.25">
      <c r="A32" s="62"/>
      <c r="B32" s="197"/>
      <c r="C32" s="198" t="s">
        <v>407</v>
      </c>
      <c r="D32" s="194"/>
      <c r="E32" s="66"/>
      <c r="F32" s="66"/>
      <c r="G32" s="66">
        <v>675</v>
      </c>
      <c r="H32" s="66"/>
      <c r="I32" s="163"/>
    </row>
    <row r="33" spans="1:9" ht="15" x14ac:dyDescent="0.25">
      <c r="A33" s="62"/>
      <c r="B33" s="197"/>
      <c r="C33" s="198" t="s">
        <v>372</v>
      </c>
      <c r="D33" s="194"/>
      <c r="E33" s="66"/>
      <c r="F33" s="66"/>
      <c r="G33" s="66">
        <v>40</v>
      </c>
      <c r="H33" s="66"/>
      <c r="I33" s="163"/>
    </row>
    <row r="34" spans="1:9" ht="29.25" x14ac:dyDescent="0.25">
      <c r="A34" s="62"/>
      <c r="B34" s="63"/>
      <c r="C34" s="46" t="s">
        <v>189</v>
      </c>
      <c r="D34" s="194"/>
      <c r="E34" s="66"/>
      <c r="F34" s="66"/>
      <c r="G34" s="66"/>
      <c r="H34" s="66"/>
      <c r="I34" s="163"/>
    </row>
    <row r="35" spans="1:9" ht="15" x14ac:dyDescent="0.25">
      <c r="A35" s="62"/>
      <c r="B35" s="63"/>
      <c r="C35" s="46" t="s">
        <v>55</v>
      </c>
      <c r="D35" s="194"/>
      <c r="E35" s="66"/>
      <c r="F35" s="66"/>
      <c r="G35" s="66"/>
      <c r="H35" s="66"/>
      <c r="I35" s="163"/>
    </row>
    <row r="36" spans="1:9" ht="29.25" x14ac:dyDescent="0.25">
      <c r="A36" s="62"/>
      <c r="B36" s="63"/>
      <c r="C36" s="46" t="s">
        <v>190</v>
      </c>
      <c r="D36" s="194"/>
      <c r="E36" s="66"/>
      <c r="F36" s="66"/>
      <c r="G36" s="66"/>
      <c r="H36" s="66"/>
      <c r="I36" s="163"/>
    </row>
    <row r="37" spans="1:9" ht="15" x14ac:dyDescent="0.25">
      <c r="A37" s="62"/>
      <c r="B37" s="63"/>
      <c r="C37" s="46" t="s">
        <v>55</v>
      </c>
      <c r="D37" s="194"/>
      <c r="E37" s="66"/>
      <c r="F37" s="66"/>
      <c r="G37" s="66"/>
      <c r="H37" s="66"/>
      <c r="I37" s="163"/>
    </row>
    <row r="38" spans="1:9" ht="43.5" x14ac:dyDescent="0.25">
      <c r="A38" s="62"/>
      <c r="B38" s="63"/>
      <c r="C38" s="46" t="s">
        <v>191</v>
      </c>
      <c r="D38" s="194"/>
      <c r="E38" s="66"/>
      <c r="F38" s="66"/>
      <c r="G38" s="66"/>
      <c r="H38" s="66"/>
      <c r="I38" s="163"/>
    </row>
    <row r="39" spans="1:9" ht="15" x14ac:dyDescent="0.25">
      <c r="A39" s="62"/>
      <c r="B39" s="63"/>
      <c r="C39" s="46" t="s">
        <v>55</v>
      </c>
      <c r="D39" s="194"/>
      <c r="E39" s="66"/>
      <c r="F39" s="66"/>
      <c r="G39" s="66"/>
      <c r="H39" s="66"/>
      <c r="I39" s="163"/>
    </row>
    <row r="40" spans="1:9" ht="30" x14ac:dyDescent="0.25">
      <c r="A40" s="62"/>
      <c r="B40" s="193">
        <v>3</v>
      </c>
      <c r="C40" s="169" t="s">
        <v>180</v>
      </c>
      <c r="D40" s="194"/>
      <c r="E40" s="245">
        <f>SUM(E41)</f>
        <v>1500</v>
      </c>
      <c r="F40" s="245">
        <f>F41</f>
        <v>431</v>
      </c>
      <c r="G40" s="205">
        <f>SUM(G41)</f>
        <v>350</v>
      </c>
      <c r="H40" s="205">
        <f t="shared" ref="H40:I40" si="1">SUM(H41)</f>
        <v>0</v>
      </c>
      <c r="I40" s="205">
        <f t="shared" si="1"/>
        <v>0</v>
      </c>
    </row>
    <row r="41" spans="1:9" ht="15" x14ac:dyDescent="0.25">
      <c r="A41" s="62"/>
      <c r="B41" s="63"/>
      <c r="C41" s="46" t="s">
        <v>188</v>
      </c>
      <c r="D41" s="194"/>
      <c r="E41" s="242">
        <f>SUM(E42:E45)</f>
        <v>1500</v>
      </c>
      <c r="F41" s="246">
        <f>SUM(F42:F45)</f>
        <v>431</v>
      </c>
      <c r="G41" s="66">
        <f>SUM(G42:G46)</f>
        <v>350</v>
      </c>
      <c r="H41" s="66"/>
      <c r="I41" s="163"/>
    </row>
    <row r="42" spans="1:9" ht="15" x14ac:dyDescent="0.25">
      <c r="A42" s="62"/>
      <c r="B42" s="63"/>
      <c r="C42" s="46" t="s">
        <v>376</v>
      </c>
      <c r="D42" s="194"/>
      <c r="E42" s="66">
        <v>250</v>
      </c>
      <c r="F42" s="66">
        <v>98</v>
      </c>
      <c r="G42" s="66">
        <v>0</v>
      </c>
      <c r="H42" s="66"/>
      <c r="I42" s="163"/>
    </row>
    <row r="43" spans="1:9" ht="15" x14ac:dyDescent="0.25">
      <c r="A43" s="62"/>
      <c r="B43" s="63"/>
      <c r="C43" s="46" t="s">
        <v>373</v>
      </c>
      <c r="D43" s="194"/>
      <c r="E43" s="66">
        <v>700</v>
      </c>
      <c r="F43" s="66">
        <v>277</v>
      </c>
      <c r="G43" s="66">
        <v>0</v>
      </c>
      <c r="H43" s="66"/>
      <c r="I43" s="163"/>
    </row>
    <row r="44" spans="1:9" ht="14.25" customHeight="1" x14ac:dyDescent="0.25">
      <c r="A44" s="62"/>
      <c r="B44" s="63"/>
      <c r="C44" s="46" t="s">
        <v>374</v>
      </c>
      <c r="D44" s="194"/>
      <c r="E44" s="66">
        <v>250</v>
      </c>
      <c r="F44" s="66">
        <v>56</v>
      </c>
      <c r="G44" s="66">
        <v>0</v>
      </c>
      <c r="H44" s="66"/>
      <c r="I44" s="163"/>
    </row>
    <row r="45" spans="1:9" ht="14.25" customHeight="1" x14ac:dyDescent="0.25">
      <c r="A45" s="62"/>
      <c r="B45" s="63"/>
      <c r="C45" s="46" t="s">
        <v>389</v>
      </c>
      <c r="D45" s="194"/>
      <c r="E45" s="66">
        <v>300</v>
      </c>
      <c r="F45" s="66"/>
      <c r="G45" s="66">
        <v>300</v>
      </c>
      <c r="H45" s="66"/>
      <c r="I45" s="163"/>
    </row>
    <row r="46" spans="1:9" ht="14.25" customHeight="1" x14ac:dyDescent="0.25">
      <c r="A46" s="62"/>
      <c r="B46" s="63"/>
      <c r="C46" s="46" t="s">
        <v>400</v>
      </c>
      <c r="D46" s="194"/>
      <c r="E46" s="66"/>
      <c r="F46" s="66"/>
      <c r="G46" s="66">
        <v>50</v>
      </c>
      <c r="H46" s="66"/>
      <c r="I46" s="163"/>
    </row>
    <row r="47" spans="1:9" ht="29.25" x14ac:dyDescent="0.25">
      <c r="A47" s="62"/>
      <c r="B47" s="63"/>
      <c r="C47" s="46" t="s">
        <v>189</v>
      </c>
      <c r="D47" s="194"/>
      <c r="E47" s="66"/>
      <c r="F47" s="66"/>
      <c r="G47" s="66"/>
      <c r="H47" s="66"/>
      <c r="I47" s="163"/>
    </row>
    <row r="48" spans="1:9" ht="15" x14ac:dyDescent="0.25">
      <c r="A48" s="62"/>
      <c r="B48" s="63"/>
      <c r="C48" s="46" t="s">
        <v>55</v>
      </c>
      <c r="D48" s="194"/>
      <c r="E48" s="66"/>
      <c r="F48" s="66"/>
      <c r="G48" s="66"/>
      <c r="H48" s="66"/>
      <c r="I48" s="163"/>
    </row>
    <row r="49" spans="1:9" ht="29.25" x14ac:dyDescent="0.25">
      <c r="A49" s="62"/>
      <c r="B49" s="63"/>
      <c r="C49" s="46" t="s">
        <v>190</v>
      </c>
      <c r="D49" s="194"/>
      <c r="E49" s="66"/>
      <c r="F49" s="66"/>
      <c r="G49" s="66"/>
      <c r="H49" s="66"/>
      <c r="I49" s="163"/>
    </row>
    <row r="50" spans="1:9" ht="15" x14ac:dyDescent="0.25">
      <c r="A50" s="62"/>
      <c r="B50" s="63"/>
      <c r="C50" s="46" t="s">
        <v>55</v>
      </c>
      <c r="D50" s="194"/>
      <c r="E50" s="66"/>
      <c r="F50" s="66"/>
      <c r="G50" s="66"/>
      <c r="H50" s="66"/>
      <c r="I50" s="163"/>
    </row>
    <row r="51" spans="1:9" ht="41.25" customHeight="1" x14ac:dyDescent="0.25">
      <c r="A51" s="62"/>
      <c r="B51" s="63"/>
      <c r="C51" s="46" t="s">
        <v>191</v>
      </c>
      <c r="D51" s="194"/>
      <c r="E51" s="66"/>
      <c r="F51" s="66"/>
      <c r="G51" s="66"/>
      <c r="H51" s="66"/>
      <c r="I51" s="163"/>
    </row>
    <row r="52" spans="1:9" ht="15" x14ac:dyDescent="0.25">
      <c r="A52" s="62"/>
      <c r="B52" s="63"/>
      <c r="C52" s="46" t="s">
        <v>55</v>
      </c>
      <c r="D52" s="194"/>
      <c r="E52" s="66"/>
      <c r="F52" s="66"/>
      <c r="G52" s="66"/>
      <c r="H52" s="66"/>
      <c r="I52" s="163"/>
    </row>
    <row r="53" spans="1:9" ht="15" x14ac:dyDescent="0.25">
      <c r="A53" s="62"/>
      <c r="B53" s="193">
        <v>4</v>
      </c>
      <c r="C53" s="169" t="s">
        <v>58</v>
      </c>
      <c r="D53" s="194"/>
      <c r="E53" s="66"/>
      <c r="F53" s="66"/>
      <c r="G53" s="66"/>
      <c r="H53" s="66"/>
      <c r="I53" s="163"/>
    </row>
    <row r="54" spans="1:9" ht="15" x14ac:dyDescent="0.25">
      <c r="A54" s="62"/>
      <c r="B54" s="199">
        <v>5</v>
      </c>
      <c r="C54" s="200" t="s">
        <v>57</v>
      </c>
      <c r="D54" s="196"/>
      <c r="E54" s="205">
        <f>E55</f>
        <v>500</v>
      </c>
      <c r="F54" s="249">
        <f>F55</f>
        <v>168</v>
      </c>
      <c r="G54" s="205">
        <f>G55</f>
        <v>300</v>
      </c>
      <c r="H54" s="205">
        <f>H55</f>
        <v>300</v>
      </c>
      <c r="I54" s="250">
        <f>I55</f>
        <v>300</v>
      </c>
    </row>
    <row r="55" spans="1:9" ht="15" x14ac:dyDescent="0.25">
      <c r="A55" s="62"/>
      <c r="B55" s="63"/>
      <c r="C55" s="169" t="s">
        <v>192</v>
      </c>
      <c r="D55" s="194"/>
      <c r="E55" s="247">
        <v>500</v>
      </c>
      <c r="F55" s="247">
        <v>168</v>
      </c>
      <c r="G55" s="247">
        <v>300</v>
      </c>
      <c r="H55" s="247">
        <v>300</v>
      </c>
      <c r="I55" s="248">
        <v>300</v>
      </c>
    </row>
    <row r="56" spans="1:9" ht="15.75" thickBot="1" x14ac:dyDescent="0.3">
      <c r="A56" s="167"/>
      <c r="B56" s="168"/>
      <c r="C56" s="201" t="s">
        <v>193</v>
      </c>
      <c r="D56" s="202"/>
      <c r="E56" s="164"/>
      <c r="F56" s="164"/>
      <c r="G56" s="164"/>
      <c r="H56" s="164"/>
      <c r="I56" s="165"/>
    </row>
    <row r="57" spans="1:9" ht="33" customHeight="1" x14ac:dyDescent="0.2">
      <c r="C57" s="348" t="s">
        <v>110</v>
      </c>
      <c r="D57" s="348"/>
      <c r="E57" s="101"/>
      <c r="F57" s="349" t="s">
        <v>197</v>
      </c>
      <c r="G57" s="349"/>
      <c r="H57" s="349"/>
    </row>
    <row r="58" spans="1:9" x14ac:dyDescent="0.2">
      <c r="C58" s="203"/>
      <c r="D58" s="101"/>
      <c r="E58" s="101"/>
      <c r="F58" s="350" t="s">
        <v>112</v>
      </c>
      <c r="G58" s="350"/>
      <c r="H58" s="350"/>
    </row>
  </sheetData>
  <mergeCells count="10">
    <mergeCell ref="C57:D57"/>
    <mergeCell ref="F57:H57"/>
    <mergeCell ref="F58:H58"/>
    <mergeCell ref="A2:H2"/>
    <mergeCell ref="A5:A6"/>
    <mergeCell ref="B5:B6"/>
    <mergeCell ref="C5:C6"/>
    <mergeCell ref="D5:D6"/>
    <mergeCell ref="E5:F5"/>
    <mergeCell ref="G5:I5"/>
  </mergeCells>
  <pageMargins left="0.74803149606299213" right="0.39370078740157483" top="0.51181102362204722" bottom="0.23622047244094491" header="0.39370078740157483" footer="0.19685039370078741"/>
  <pageSetup paperSize="9" scale="60" orientation="portrait" r:id="rId1"/>
  <headerFooter alignWithMargins="0">
    <oddFooter>&amp;R&amp;8&amp;D&amp;T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E15" sqref="E15"/>
    </sheetView>
  </sheetViews>
  <sheetFormatPr defaultRowHeight="12.75" x14ac:dyDescent="0.2"/>
  <cols>
    <col min="1" max="1" width="4" style="68" customWidth="1"/>
    <col min="2" max="2" width="3" style="68" customWidth="1"/>
    <col min="3" max="3" width="33.42578125" style="68" customWidth="1"/>
    <col min="4" max="4" width="12" style="68" customWidth="1"/>
    <col min="5" max="5" width="10.5703125" style="68" customWidth="1"/>
    <col min="6" max="6" width="8.28515625" style="68" bestFit="1" customWidth="1"/>
    <col min="7" max="7" width="10.140625" style="68" customWidth="1"/>
    <col min="8" max="8" width="9" style="68" customWidth="1"/>
    <col min="9" max="9" width="10.85546875" style="68" customWidth="1"/>
    <col min="10" max="10" width="8.28515625" style="68" bestFit="1" customWidth="1"/>
    <col min="11" max="11" width="11.42578125" style="68" customWidth="1"/>
    <col min="12" max="12" width="10.85546875" style="68" bestFit="1" customWidth="1"/>
    <col min="13" max="16384" width="9.140625" style="68"/>
  </cols>
  <sheetData>
    <row r="1" spans="1:12" x14ac:dyDescent="0.2">
      <c r="A1" s="6" t="s">
        <v>108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219" t="s">
        <v>66</v>
      </c>
    </row>
    <row r="3" spans="1:12" ht="12.75" customHeight="1" x14ac:dyDescent="0.25">
      <c r="B3" s="391" t="s">
        <v>355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</row>
    <row r="6" spans="1:12" ht="13.5" thickBot="1" x14ac:dyDescent="0.25">
      <c r="L6" s="102" t="s">
        <v>47</v>
      </c>
    </row>
    <row r="7" spans="1:12" x14ac:dyDescent="0.2">
      <c r="A7" s="364" t="s">
        <v>203</v>
      </c>
      <c r="B7" s="393" t="s">
        <v>201</v>
      </c>
      <c r="C7" s="372"/>
      <c r="D7" s="396" t="s">
        <v>198</v>
      </c>
      <c r="E7" s="371" t="s">
        <v>405</v>
      </c>
      <c r="F7" s="372"/>
      <c r="G7" s="399" t="s">
        <v>406</v>
      </c>
      <c r="H7" s="400"/>
      <c r="I7" s="388" t="s">
        <v>375</v>
      </c>
      <c r="J7" s="389"/>
      <c r="K7" s="390" t="s">
        <v>398</v>
      </c>
      <c r="L7" s="389"/>
    </row>
    <row r="8" spans="1:12" ht="26.25" customHeight="1" thickBot="1" x14ac:dyDescent="0.25">
      <c r="A8" s="365"/>
      <c r="B8" s="394"/>
      <c r="C8" s="395"/>
      <c r="D8" s="397"/>
      <c r="E8" s="369" t="s">
        <v>182</v>
      </c>
      <c r="F8" s="370"/>
      <c r="G8" s="382" t="s">
        <v>204</v>
      </c>
      <c r="H8" s="401"/>
      <c r="I8" s="392" t="s">
        <v>205</v>
      </c>
      <c r="J8" s="383"/>
      <c r="K8" s="382" t="s">
        <v>206</v>
      </c>
      <c r="L8" s="383"/>
    </row>
    <row r="9" spans="1:12" ht="28.5" customHeight="1" thickBot="1" x14ac:dyDescent="0.25">
      <c r="A9" s="366"/>
      <c r="B9" s="369"/>
      <c r="C9" s="370"/>
      <c r="D9" s="398"/>
      <c r="E9" s="103" t="s">
        <v>215</v>
      </c>
      <c r="F9" s="104" t="s">
        <v>299</v>
      </c>
      <c r="G9" s="105" t="s">
        <v>181</v>
      </c>
      <c r="H9" s="104" t="s">
        <v>299</v>
      </c>
      <c r="I9" s="103" t="s">
        <v>181</v>
      </c>
      <c r="J9" s="104" t="s">
        <v>299</v>
      </c>
      <c r="K9" s="105" t="s">
        <v>181</v>
      </c>
      <c r="L9" s="104" t="s">
        <v>299</v>
      </c>
    </row>
    <row r="10" spans="1:12" s="113" customFormat="1" ht="12" thickBot="1" x14ac:dyDescent="0.25">
      <c r="A10" s="106">
        <v>0</v>
      </c>
      <c r="B10" s="384">
        <v>1</v>
      </c>
      <c r="C10" s="385"/>
      <c r="D10" s="107">
        <v>2</v>
      </c>
      <c r="E10" s="108">
        <v>3</v>
      </c>
      <c r="F10" s="109">
        <v>4</v>
      </c>
      <c r="G10" s="110">
        <v>5</v>
      </c>
      <c r="H10" s="111">
        <v>6</v>
      </c>
      <c r="I10" s="108">
        <v>7</v>
      </c>
      <c r="J10" s="112">
        <v>8</v>
      </c>
      <c r="K10" s="110">
        <v>9</v>
      </c>
      <c r="L10" s="112">
        <v>10</v>
      </c>
    </row>
    <row r="11" spans="1:12" s="113" customFormat="1" ht="26.25" customHeight="1" x14ac:dyDescent="0.2">
      <c r="A11" s="114" t="s">
        <v>207</v>
      </c>
      <c r="B11" s="373" t="s">
        <v>355</v>
      </c>
      <c r="C11" s="374"/>
      <c r="D11" s="115"/>
      <c r="E11" s="115"/>
      <c r="F11" s="115"/>
      <c r="G11" s="115"/>
      <c r="H11" s="115"/>
      <c r="I11" s="115"/>
      <c r="J11" s="115"/>
      <c r="K11" s="115"/>
      <c r="L11" s="116"/>
    </row>
    <row r="12" spans="1:12" s="6" customFormat="1" ht="14.25" x14ac:dyDescent="0.2">
      <c r="A12" s="174">
        <v>1</v>
      </c>
      <c r="B12" s="377" t="s">
        <v>366</v>
      </c>
      <c r="C12" s="378"/>
      <c r="D12" s="67"/>
      <c r="E12" s="176">
        <v>400</v>
      </c>
      <c r="F12" s="175" t="s">
        <v>65</v>
      </c>
      <c r="G12" s="176">
        <v>200</v>
      </c>
      <c r="H12" s="176"/>
      <c r="I12" s="176">
        <v>100</v>
      </c>
      <c r="J12" s="176"/>
      <c r="K12" s="176">
        <v>100</v>
      </c>
      <c r="L12" s="179"/>
    </row>
    <row r="13" spans="1:12" s="6" customFormat="1" ht="14.25" x14ac:dyDescent="0.2">
      <c r="A13" s="174">
        <v>2</v>
      </c>
      <c r="B13" s="377" t="s">
        <v>367</v>
      </c>
      <c r="C13" s="378"/>
      <c r="D13" s="67"/>
      <c r="E13" s="176">
        <v>66</v>
      </c>
      <c r="F13" s="175" t="s">
        <v>65</v>
      </c>
      <c r="G13" s="176">
        <v>0</v>
      </c>
      <c r="H13" s="176"/>
      <c r="I13" s="176">
        <v>50</v>
      </c>
      <c r="J13" s="176"/>
      <c r="K13" s="176">
        <v>50</v>
      </c>
      <c r="L13" s="179"/>
    </row>
    <row r="14" spans="1:12" s="6" customFormat="1" ht="14.25" x14ac:dyDescent="0.2">
      <c r="A14" s="174">
        <v>3</v>
      </c>
      <c r="B14" s="377" t="s">
        <v>368</v>
      </c>
      <c r="C14" s="378"/>
      <c r="D14" s="67"/>
      <c r="E14" s="176">
        <v>150</v>
      </c>
      <c r="F14" s="175" t="s">
        <v>65</v>
      </c>
      <c r="G14" s="176">
        <v>400</v>
      </c>
      <c r="H14" s="176"/>
      <c r="I14" s="176">
        <v>50</v>
      </c>
      <c r="J14" s="176"/>
      <c r="K14" s="176">
        <v>100</v>
      </c>
      <c r="L14" s="179"/>
    </row>
    <row r="15" spans="1:12" ht="13.5" thickBot="1" x14ac:dyDescent="0.25">
      <c r="A15" s="117"/>
      <c r="B15" s="367" t="s">
        <v>210</v>
      </c>
      <c r="C15" s="368"/>
      <c r="D15" s="119"/>
      <c r="E15" s="57">
        <f>SUM(E12:E14)</f>
        <v>616</v>
      </c>
      <c r="F15" s="118" t="s">
        <v>65</v>
      </c>
      <c r="G15" s="57">
        <f>SUM(G12:G14)</f>
        <v>600</v>
      </c>
      <c r="H15" s="57">
        <f>SUM(H12:H14)</f>
        <v>0</v>
      </c>
      <c r="I15" s="57">
        <f>SUM(I12:I14)</f>
        <v>200</v>
      </c>
      <c r="J15" s="57">
        <f>SUM(J12:J14)</f>
        <v>0</v>
      </c>
      <c r="K15" s="57">
        <f>SUM(K12:K14)</f>
        <v>250</v>
      </c>
      <c r="L15" s="180">
        <v>0</v>
      </c>
    </row>
    <row r="16" spans="1:12" ht="27" customHeight="1" x14ac:dyDescent="0.2">
      <c r="A16" s="120" t="s">
        <v>208</v>
      </c>
      <c r="B16" s="375" t="s">
        <v>213</v>
      </c>
      <c r="C16" s="376"/>
      <c r="D16" s="121"/>
      <c r="E16" s="177"/>
      <c r="F16" s="121"/>
      <c r="G16" s="177"/>
      <c r="H16" s="177"/>
      <c r="I16" s="177"/>
      <c r="J16" s="177"/>
      <c r="K16" s="177"/>
      <c r="L16" s="181"/>
    </row>
    <row r="17" spans="1:12" s="6" customFormat="1" ht="14.25" x14ac:dyDescent="0.2">
      <c r="A17" s="174">
        <v>1</v>
      </c>
      <c r="B17" s="377" t="s">
        <v>369</v>
      </c>
      <c r="C17" s="378"/>
      <c r="D17" s="67"/>
      <c r="E17" s="176">
        <v>300</v>
      </c>
      <c r="F17" s="175" t="s">
        <v>65</v>
      </c>
      <c r="G17" s="176">
        <v>100</v>
      </c>
      <c r="H17" s="176"/>
      <c r="I17" s="176">
        <v>150</v>
      </c>
      <c r="J17" s="176"/>
      <c r="K17" s="176">
        <v>200</v>
      </c>
      <c r="L17" s="179"/>
    </row>
    <row r="18" spans="1:12" s="6" customFormat="1" ht="14.25" x14ac:dyDescent="0.2">
      <c r="A18" s="174">
        <v>2</v>
      </c>
      <c r="B18" s="377" t="s">
        <v>370</v>
      </c>
      <c r="C18" s="378"/>
      <c r="D18" s="67"/>
      <c r="E18" s="176">
        <v>300</v>
      </c>
      <c r="F18" s="175" t="s">
        <v>65</v>
      </c>
      <c r="G18" s="176">
        <v>200</v>
      </c>
      <c r="H18" s="176"/>
      <c r="I18" s="176">
        <v>50</v>
      </c>
      <c r="J18" s="176"/>
      <c r="K18" s="176">
        <v>50</v>
      </c>
      <c r="L18" s="179"/>
    </row>
    <row r="19" spans="1:12" ht="13.5" thickBot="1" x14ac:dyDescent="0.25">
      <c r="A19" s="117"/>
      <c r="B19" s="367" t="s">
        <v>211</v>
      </c>
      <c r="C19" s="368"/>
      <c r="D19" s="119"/>
      <c r="E19" s="57">
        <f>SUM(E17:E18)</f>
        <v>600</v>
      </c>
      <c r="F19" s="118" t="s">
        <v>65</v>
      </c>
      <c r="G19" s="57">
        <f>SUM(G17:G18)</f>
        <v>300</v>
      </c>
      <c r="H19" s="57">
        <f>SUM(H17:H18)</f>
        <v>0</v>
      </c>
      <c r="I19" s="57">
        <f>SUM(I17:I18)</f>
        <v>200</v>
      </c>
      <c r="J19" s="57">
        <f>SUM(J17:J18)</f>
        <v>0</v>
      </c>
      <c r="K19" s="57">
        <f>SUM(K17:K18)</f>
        <v>250</v>
      </c>
      <c r="L19" s="180">
        <v>0</v>
      </c>
    </row>
    <row r="20" spans="1:12" ht="23.25" thickBot="1" x14ac:dyDescent="0.25">
      <c r="A20" s="122" t="s">
        <v>209</v>
      </c>
      <c r="B20" s="386" t="s">
        <v>212</v>
      </c>
      <c r="C20" s="387"/>
      <c r="D20" s="123"/>
      <c r="E20" s="178">
        <f>E15+-E19</f>
        <v>16</v>
      </c>
      <c r="F20" s="123"/>
      <c r="G20" s="178">
        <f>G15+-G19</f>
        <v>300</v>
      </c>
      <c r="H20" s="178">
        <f>H15+-H19</f>
        <v>0</v>
      </c>
      <c r="I20" s="178">
        <f>I15+-I19</f>
        <v>0</v>
      </c>
      <c r="J20" s="178">
        <f>J15+-J19</f>
        <v>0</v>
      </c>
      <c r="K20" s="178">
        <f>K15+-K19</f>
        <v>0</v>
      </c>
      <c r="L20" s="182">
        <v>0</v>
      </c>
    </row>
    <row r="22" spans="1:12" x14ac:dyDescent="0.2">
      <c r="E22" s="208"/>
    </row>
    <row r="23" spans="1:12" ht="32.25" customHeight="1" x14ac:dyDescent="0.2">
      <c r="C23" s="379" t="s">
        <v>110</v>
      </c>
      <c r="D23" s="379"/>
      <c r="G23" s="207"/>
      <c r="J23" s="380" t="s">
        <v>197</v>
      </c>
      <c r="K23" s="380"/>
      <c r="L23" s="380"/>
    </row>
    <row r="24" spans="1:12" x14ac:dyDescent="0.2">
      <c r="J24" s="381" t="s">
        <v>112</v>
      </c>
      <c r="K24" s="381"/>
      <c r="L24" s="381"/>
    </row>
  </sheetData>
  <mergeCells count="26">
    <mergeCell ref="I7:J7"/>
    <mergeCell ref="K7:L7"/>
    <mergeCell ref="B3:L3"/>
    <mergeCell ref="I8:J8"/>
    <mergeCell ref="B7:C9"/>
    <mergeCell ref="D7:D9"/>
    <mergeCell ref="G7:H7"/>
    <mergeCell ref="G8:H8"/>
    <mergeCell ref="C23:D23"/>
    <mergeCell ref="J23:L23"/>
    <mergeCell ref="J24:L24"/>
    <mergeCell ref="K8:L8"/>
    <mergeCell ref="B14:C14"/>
    <mergeCell ref="B10:C10"/>
    <mergeCell ref="B12:C12"/>
    <mergeCell ref="B13:C13"/>
    <mergeCell ref="B20:C20"/>
    <mergeCell ref="B15:C15"/>
    <mergeCell ref="A7:A9"/>
    <mergeCell ref="B19:C19"/>
    <mergeCell ref="E8:F8"/>
    <mergeCell ref="E7:F7"/>
    <mergeCell ref="B11:C11"/>
    <mergeCell ref="B16:C16"/>
    <mergeCell ref="B17:C17"/>
    <mergeCell ref="B18:C18"/>
  </mergeCells>
  <phoneticPr fontId="3" type="noConversion"/>
  <printOptions horizontalCentered="1"/>
  <pageMargins left="0.35433070866141736" right="0.35433070866141736" top="0.59055118110236227" bottom="0.59055118110236227" header="0.39370078740157483" footer="0.31496062992125984"/>
  <pageSetup paperSize="9" orientation="landscape" r:id="rId1"/>
  <headerFooter alignWithMargins="0">
    <oddFooter>&amp;C&amp;8Pagina &amp;P din &amp;N&amp;R&amp;8Data &amp;D Ora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5</vt:i4>
      </vt:variant>
      <vt:variant>
        <vt:lpstr>Zone denumite</vt:lpstr>
      </vt:variant>
      <vt:variant>
        <vt:i4>3</vt:i4>
      </vt:variant>
    </vt:vector>
  </HeadingPairs>
  <TitlesOfParts>
    <vt:vector size="8" baseType="lpstr">
      <vt:lpstr>ANEXA1</vt:lpstr>
      <vt:lpstr>ANEXA2</vt:lpstr>
      <vt:lpstr>Anexa 3</vt:lpstr>
      <vt:lpstr>Anexa 4</vt:lpstr>
      <vt:lpstr>anexa5</vt:lpstr>
      <vt:lpstr>ANEXA1!Imprimare_titluri</vt:lpstr>
      <vt:lpstr>ANEXA2!Imprimare_titluri</vt:lpstr>
      <vt:lpstr>'Anexa 4'!Zona_de_imprimat</vt:lpstr>
    </vt:vector>
  </TitlesOfParts>
  <Company>MFP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Iorgu</dc:creator>
  <cp:lastModifiedBy>DELL</cp:lastModifiedBy>
  <cp:lastPrinted>2017-06-07T10:36:32Z</cp:lastPrinted>
  <dcterms:created xsi:type="dcterms:W3CDTF">2011-11-22T11:53:52Z</dcterms:created>
  <dcterms:modified xsi:type="dcterms:W3CDTF">2017-06-12T07:28:00Z</dcterms:modified>
</cp:coreProperties>
</file>