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8445"/>
  </bookViews>
  <sheets>
    <sheet name="Buget" sheetId="1" r:id="rId1"/>
    <sheet name="Surse de finantare" sheetId="6" r:id="rId2"/>
    <sheet name="Explicatii" sheetId="4" r:id="rId3"/>
    <sheet name="Sheet2" sheetId="8" r:id="rId4"/>
  </sheets>
  <definedNames>
    <definedName name="_xlnm.Print_Titles" localSheetId="0">Buget!$8:$9</definedName>
    <definedName name="_xlnm.Print_Area" localSheetId="0">Buget!$A$4:$W$97</definedName>
    <definedName name="_xlnm.Print_Area" localSheetId="1">'Surse de finantare'!$A$1:$I$13</definedName>
  </definedNames>
  <calcPr calcId="152511"/>
</workbook>
</file>

<file path=xl/calcChain.xml><?xml version="1.0" encoding="utf-8"?>
<calcChain xmlns="http://schemas.openxmlformats.org/spreadsheetml/2006/main">
  <c r="G18" i="1" l="1"/>
  <c r="L18" i="1" s="1"/>
  <c r="D17" i="1"/>
  <c r="C17" i="1"/>
  <c r="C18" i="1" s="1"/>
  <c r="D46" i="1" l="1"/>
  <c r="D32" i="1"/>
  <c r="V67" i="1" l="1"/>
  <c r="V57" i="1"/>
  <c r="V88" i="1" s="1"/>
  <c r="V91" i="1" s="1"/>
  <c r="V59" i="1"/>
  <c r="V60" i="1"/>
  <c r="V61" i="1"/>
  <c r="V62" i="1"/>
  <c r="V63" i="1"/>
  <c r="V64" i="1"/>
  <c r="V65" i="1"/>
  <c r="V66" i="1"/>
  <c r="V58" i="1"/>
  <c r="V36" i="1"/>
  <c r="V31" i="1"/>
  <c r="G59" i="1"/>
  <c r="G60" i="1"/>
  <c r="G61" i="1"/>
  <c r="G62" i="1"/>
  <c r="G63" i="1"/>
  <c r="G64" i="1"/>
  <c r="G65" i="1"/>
  <c r="G58" i="1"/>
  <c r="V29" i="1"/>
  <c r="V12" i="1"/>
  <c r="W67" i="1"/>
  <c r="W88" i="1" s="1"/>
  <c r="W91" i="1" s="1"/>
  <c r="H67" i="1"/>
  <c r="I67" i="1"/>
  <c r="J67" i="1"/>
  <c r="K67" i="1"/>
  <c r="L67" i="1"/>
  <c r="M67" i="1"/>
  <c r="N67" i="1"/>
  <c r="O67" i="1"/>
  <c r="Q67" i="1"/>
  <c r="R67" i="1"/>
  <c r="S67" i="1"/>
  <c r="T67" i="1"/>
  <c r="U67" i="1"/>
  <c r="D65" i="1"/>
  <c r="D64" i="1"/>
  <c r="D63" i="1"/>
  <c r="V33" i="1"/>
  <c r="G33" i="1"/>
  <c r="D27" i="1"/>
  <c r="D26" i="1"/>
  <c r="C24" i="1"/>
  <c r="C25" i="1" s="1"/>
  <c r="D14" i="1"/>
  <c r="G14" i="1"/>
  <c r="L14" i="1"/>
  <c r="C15" i="1"/>
  <c r="C16" i="1" s="1"/>
  <c r="D15" i="1"/>
  <c r="D16" i="1"/>
  <c r="D19" i="1"/>
  <c r="D20" i="1"/>
  <c r="V94" i="1" l="1"/>
  <c r="V92" i="1"/>
  <c r="W94" i="1"/>
  <c r="W92" i="1"/>
  <c r="D28" i="1"/>
  <c r="D22" i="1" s="1"/>
  <c r="G16" i="1"/>
  <c r="L16" i="1" s="1"/>
  <c r="C26" i="1"/>
  <c r="G15" i="1"/>
  <c r="L15" i="1" l="1"/>
  <c r="G57" i="1"/>
  <c r="C27" i="1"/>
  <c r="G26" i="1"/>
  <c r="V26" i="1" s="1"/>
  <c r="D24" i="1"/>
  <c r="G23" i="1"/>
  <c r="G17" i="1"/>
  <c r="C19" i="1"/>
  <c r="L17" i="1" l="1"/>
  <c r="V23" i="1"/>
  <c r="D25" i="1"/>
  <c r="G25" i="1" s="1"/>
  <c r="V25" i="1" s="1"/>
  <c r="G24" i="1"/>
  <c r="C20" i="1"/>
  <c r="G20" i="1" s="1"/>
  <c r="L20" i="1" s="1"/>
  <c r="G19" i="1"/>
  <c r="C28" i="1"/>
  <c r="G28" i="1" s="1"/>
  <c r="V28" i="1" s="1"/>
  <c r="G27" i="1"/>
  <c r="V27" i="1" s="1"/>
  <c r="L19" i="1" l="1"/>
  <c r="V24" i="1"/>
  <c r="G22" i="1"/>
  <c r="P90" i="1" l="1"/>
  <c r="D13" i="1"/>
  <c r="D56" i="1" l="1"/>
  <c r="K88" i="1" l="1"/>
  <c r="I88" i="1"/>
  <c r="C21" i="1"/>
  <c r="G86" i="1"/>
  <c r="G85" i="1" s="1"/>
  <c r="H85" i="1" s="1"/>
  <c r="G81" i="1"/>
  <c r="H81" i="1" s="1"/>
  <c r="G76" i="1"/>
  <c r="H76" i="1" s="1"/>
  <c r="H75" i="1" s="1"/>
  <c r="G71" i="1"/>
  <c r="H71" i="1" s="1"/>
  <c r="G72" i="1"/>
  <c r="H72" i="1" s="1"/>
  <c r="G73" i="1"/>
  <c r="H73" i="1" s="1"/>
  <c r="G74" i="1"/>
  <c r="H74" i="1" s="1"/>
  <c r="G51" i="1"/>
  <c r="P51" i="1" s="1"/>
  <c r="G41" i="1"/>
  <c r="J41" i="1" s="1"/>
  <c r="G42" i="1"/>
  <c r="J42" i="1" s="1"/>
  <c r="G39" i="1"/>
  <c r="J39" i="1" s="1"/>
  <c r="G35" i="1"/>
  <c r="G34" i="1" s="1"/>
  <c r="E8" i="6"/>
  <c r="E9" i="6"/>
  <c r="E10" i="6"/>
  <c r="E7" i="6"/>
  <c r="D8" i="6"/>
  <c r="D9" i="6"/>
  <c r="D10" i="6"/>
  <c r="Q88" i="1"/>
  <c r="R88" i="1"/>
  <c r="T88" i="1"/>
  <c r="U88" i="1"/>
  <c r="M88" i="1"/>
  <c r="G32" i="1"/>
  <c r="G84" i="1"/>
  <c r="H84" i="1" s="1"/>
  <c r="G80" i="1"/>
  <c r="H80" i="1" s="1"/>
  <c r="G79" i="1"/>
  <c r="H79" i="1" s="1"/>
  <c r="G78" i="1"/>
  <c r="H78" i="1" s="1"/>
  <c r="G70" i="1"/>
  <c r="H70" i="1" s="1"/>
  <c r="G83" i="1"/>
  <c r="H83" i="1" s="1"/>
  <c r="G56" i="1"/>
  <c r="G55" i="1" s="1"/>
  <c r="G48" i="1"/>
  <c r="G47" i="1" s="1"/>
  <c r="G54" i="1"/>
  <c r="P54" i="1" s="1"/>
  <c r="G53" i="1"/>
  <c r="P53" i="1" s="1"/>
  <c r="G50" i="1"/>
  <c r="G46" i="1"/>
  <c r="G45" i="1" s="1"/>
  <c r="G67" i="1" s="1"/>
  <c r="D44" i="1"/>
  <c r="G44" i="1" s="1"/>
  <c r="G43" i="1" s="1"/>
  <c r="G40" i="1"/>
  <c r="J40" i="1" s="1"/>
  <c r="H11" i="6"/>
  <c r="F11" i="6"/>
  <c r="L32" i="1" l="1"/>
  <c r="L31" i="1" s="1"/>
  <c r="L36" i="1" s="1"/>
  <c r="G31" i="1"/>
  <c r="G36" i="1" s="1"/>
  <c r="P55" i="1"/>
  <c r="H77" i="1"/>
  <c r="H86" i="1"/>
  <c r="G77" i="1"/>
  <c r="I91" i="1"/>
  <c r="I94" i="1" s="1"/>
  <c r="M91" i="1"/>
  <c r="M94" i="1" s="1"/>
  <c r="H69" i="1"/>
  <c r="R91" i="1"/>
  <c r="R92" i="1" s="1"/>
  <c r="G49" i="1"/>
  <c r="P49" i="1" s="1"/>
  <c r="S88" i="1"/>
  <c r="S91" i="1" s="1"/>
  <c r="O88" i="1"/>
  <c r="O91" i="1" s="1"/>
  <c r="U91" i="1"/>
  <c r="U94" i="1" s="1"/>
  <c r="Q91" i="1"/>
  <c r="Q92" i="1" s="1"/>
  <c r="K91" i="1"/>
  <c r="K92" i="1" s="1"/>
  <c r="T91" i="1"/>
  <c r="T92" i="1" s="1"/>
  <c r="G69" i="1"/>
  <c r="H82" i="1"/>
  <c r="J38" i="1"/>
  <c r="P52" i="1"/>
  <c r="G75" i="1"/>
  <c r="N35" i="1"/>
  <c r="N34" i="1" s="1"/>
  <c r="N36" i="1" s="1"/>
  <c r="J44" i="1"/>
  <c r="J43" i="1" s="1"/>
  <c r="P48" i="1"/>
  <c r="P47" i="1" s="1"/>
  <c r="P56" i="1"/>
  <c r="G38" i="1"/>
  <c r="G82" i="1"/>
  <c r="P46" i="1"/>
  <c r="P45" i="1" s="1"/>
  <c r="P67" i="1" s="1"/>
  <c r="P50" i="1"/>
  <c r="G52" i="1"/>
  <c r="M92" i="1" l="1"/>
  <c r="G87" i="1"/>
  <c r="D21" i="1"/>
  <c r="G21" i="1" s="1"/>
  <c r="G13" i="1" s="1"/>
  <c r="K94" i="1"/>
  <c r="O92" i="1"/>
  <c r="O94" i="1"/>
  <c r="R94" i="1"/>
  <c r="I92" i="1"/>
  <c r="S92" i="1"/>
  <c r="S94" i="1"/>
  <c r="N88" i="1"/>
  <c r="N91" i="1" s="1"/>
  <c r="U92" i="1"/>
  <c r="T94" i="1"/>
  <c r="Q94" i="1"/>
  <c r="H87" i="1"/>
  <c r="L21" i="1" l="1"/>
  <c r="G12" i="1"/>
  <c r="G29" i="1" s="1"/>
  <c r="N94" i="1"/>
  <c r="N92" i="1"/>
  <c r="J88" i="1"/>
  <c r="J91" i="1" s="1"/>
  <c r="H88" i="1"/>
  <c r="H91" i="1" s="1"/>
  <c r="P88" i="1"/>
  <c r="P91" i="1" s="1"/>
  <c r="P94" i="1" s="1"/>
  <c r="L13" i="1" l="1"/>
  <c r="L12" i="1" s="1"/>
  <c r="L29" i="1" s="1"/>
  <c r="H92" i="1"/>
  <c r="H94" i="1"/>
  <c r="J92" i="1"/>
  <c r="J94" i="1"/>
  <c r="P92" i="1"/>
  <c r="G88" i="1" l="1"/>
  <c r="G91" i="1" s="1"/>
  <c r="B7" i="6" s="1"/>
  <c r="B11" i="6" s="1"/>
  <c r="V22" i="1"/>
  <c r="L88" i="1" s="1"/>
  <c r="L91" i="1" s="1"/>
  <c r="L94" i="1" l="1"/>
  <c r="L92" i="1"/>
  <c r="G92" i="1"/>
  <c r="G94" i="1"/>
  <c r="D7" i="6"/>
  <c r="D11" i="6" s="1"/>
</calcChain>
</file>

<file path=xl/sharedStrings.xml><?xml version="1.0" encoding="utf-8"?>
<sst xmlns="http://schemas.openxmlformats.org/spreadsheetml/2006/main" count="203" uniqueCount="135">
  <si>
    <t>Capitolul 2: Cheltuieli pentru consultanță și expertiză</t>
  </si>
  <si>
    <t>Subtotal cheltuieli de management</t>
  </si>
  <si>
    <t>2.1. Cheltuieli pentru consultanţă şi expertiză  privind desfăşurarea activităţilor proiectului</t>
  </si>
  <si>
    <t>Subtotal cheltuieli specifice</t>
  </si>
  <si>
    <t>Subtotal cheltuieli diseminare rezultate, publicitate și informare</t>
  </si>
  <si>
    <t>Total general</t>
  </si>
  <si>
    <t>Anexa 2: Bugetul proiectului</t>
  </si>
  <si>
    <t>UM</t>
  </si>
  <si>
    <t>3.2 Cheltuieli pentru obținerea 
acordurilor, avizelor și autorizațiilor</t>
  </si>
  <si>
    <t xml:space="preserve">2. Sursele de finanțare </t>
  </si>
  <si>
    <t>Sursele de finanțare</t>
  </si>
  <si>
    <t>LEI</t>
  </si>
  <si>
    <t>1. Finanţare nerambursabilă solicitată</t>
  </si>
  <si>
    <r>
      <t xml:space="preserve">2.1 </t>
    </r>
    <r>
      <rPr>
        <i/>
        <sz val="11"/>
        <rFont val="Calibri"/>
        <family val="2"/>
      </rPr>
      <t>Contribuție în numerar</t>
    </r>
  </si>
  <si>
    <r>
      <t xml:space="preserve">2.2 </t>
    </r>
    <r>
      <rPr>
        <i/>
        <sz val="11"/>
        <rFont val="Calibri"/>
        <family val="2"/>
      </rPr>
      <t>Contribuție în natură</t>
    </r>
  </si>
  <si>
    <t xml:space="preserve">Total </t>
  </si>
  <si>
    <t>Solicitant</t>
  </si>
  <si>
    <t>Partener 1</t>
  </si>
  <si>
    <t>Partener 2</t>
  </si>
  <si>
    <t>% din
 total</t>
  </si>
  <si>
    <t xml:space="preserve"> - Solicitant</t>
  </si>
  <si>
    <t>4.1 Cheltuieli pentru elaborarea, prelucrarea și tipărirea materialelor de vizibilitate</t>
  </si>
  <si>
    <t>4.2 Cheltuieli pentru creare și mentenanță website</t>
  </si>
  <si>
    <t>4.5 Alte cheltuieli</t>
  </si>
  <si>
    <t>Total cheltuieli neeligibile</t>
  </si>
  <si>
    <t>3. Explicații</t>
  </si>
  <si>
    <t>Informațiile prezentate mai jos vor fi luate în considerare la completarea Bugetului detaliat al Proiectului:</t>
  </si>
  <si>
    <t>Componenta
 1</t>
  </si>
  <si>
    <t>Componenta
 2</t>
  </si>
  <si>
    <t>3.1 Cheltuieli pentru proiectare, 
inginerie, asistenţă tehnică, dirigenție de șantier, alte tipuri de supervizare a lucrărilor</t>
  </si>
  <si>
    <t>4.3 Cheltuieli pentru organizarea evenimentelor de promovare</t>
  </si>
  <si>
    <t>Cost total (Lei, fără TVA)</t>
  </si>
  <si>
    <t>TVA
(Lei)</t>
  </si>
  <si>
    <t>Cantitate</t>
  </si>
  <si>
    <t>Capitolul 1. Cheltuieli de management*</t>
  </si>
  <si>
    <t>Capitole bugetare</t>
  </si>
  <si>
    <t xml:space="preserve">Cap 1. Cheltuieli de management </t>
  </si>
  <si>
    <t>Cap 2. Cheltuieli pentru consultanță și expertiză</t>
  </si>
  <si>
    <t>Cap 3. Cheltuieli specifice</t>
  </si>
  <si>
    <t>Cap 4. Cheluieli pentru diseminarea rezultatelor, publicitate și informare</t>
  </si>
  <si>
    <t>Cap 5. Cheltuieli indirecte</t>
  </si>
  <si>
    <t>Cap 6. Cheltuieli neprevăzute</t>
  </si>
  <si>
    <t xml:space="preserve">Total cheltuieli directe eligibile </t>
  </si>
  <si>
    <t>Cost total (Lei, inclusiv TVA)</t>
  </si>
  <si>
    <t>Cost unitar (Lei)</t>
  </si>
  <si>
    <t>3.3 Cheltuieli privind amenajarea terenului/ amenajări peisagistice</t>
  </si>
  <si>
    <t>3.13. Cheltuieli pentru organizarea de șantier</t>
  </si>
  <si>
    <t>3.14. Comisioane, taxe, cote</t>
  </si>
  <si>
    <t>Total valoare eligibilă</t>
  </si>
  <si>
    <t xml:space="preserve">% din total </t>
  </si>
  <si>
    <t xml:space="preserve">2. Cofinanțare Solicitant și Partneri </t>
  </si>
  <si>
    <t>1.1 Cheltuieli cu personalul alocat proiectului</t>
  </si>
  <si>
    <r>
      <rPr>
        <b/>
        <sz val="11"/>
        <rFont val="Calibri"/>
        <family val="2"/>
      </rPr>
      <t>Capitolul 6: Cheltuieli neprevăzute</t>
    </r>
    <r>
      <rPr>
        <sz val="11"/>
        <rFont val="Calibri"/>
        <family val="2"/>
      </rPr>
      <t xml:space="preserve">
Cheltuielile neprevăzute nu pot depăsi 5% din totalul cheltuielilor directe eligibile..  Aceasta poate fi folosită doar pentru costuri care nu au putut fi identificate în momentul scrierii proiectului (de ex: schimbare de legislaţie, calamităţi naturale etc.).</t>
    </r>
  </si>
  <si>
    <t>Activitatea 1* (Lei)</t>
  </si>
  <si>
    <t>Activitatea 2* (Lei)</t>
  </si>
  <si>
    <t>2.4. Cheltuieli de evaluare și audit</t>
  </si>
  <si>
    <t>Subtotal cheltuieli pentru consultanţă şi expertiză</t>
  </si>
  <si>
    <t>3.5 Cheltuieli pentru construcţii şi instalaţii</t>
  </si>
  <si>
    <t>3.9. Costul integral al dotărilor noi sau second hand</t>
  </si>
  <si>
    <r>
      <rPr>
        <b/>
        <sz val="11"/>
        <rFont val="Calibri"/>
        <family val="2"/>
      </rPr>
      <t xml:space="preserve">Cheltuieli pentru consultanţă şi expertiză  privind desfăşurarea activităţilor proiectului. </t>
    </r>
    <r>
      <rPr>
        <sz val="11"/>
        <rFont val="Calibri"/>
        <family val="2"/>
      </rPr>
      <t xml:space="preserve">Această categorie include cheltuieli pentru consultanță tehnică, administrativă, financiară, contabilă, fiscală, juridică și cheltuieli de management și consultanță (executate de persoanele juridice/PFA/întreprinderi individuale) aferente activităților proiectului.
</t>
    </r>
    <r>
      <rPr>
        <b/>
        <sz val="11"/>
        <rFont val="Calibri"/>
        <family val="2"/>
      </rPr>
      <t>Onorarii experți</t>
    </r>
    <r>
      <rPr>
        <sz val="11"/>
        <rFont val="Calibri"/>
        <family val="2"/>
      </rPr>
      <t xml:space="preserve"> pentru realizare de strategii, ghiduri, metodologii, inventarieri, studii, analize, rapoarte asupra bunurilor culturale. </t>
    </r>
    <r>
      <rPr>
        <b/>
        <sz val="11"/>
        <rFont val="Calibri"/>
        <family val="2"/>
      </rPr>
      <t xml:space="preserve">Costuri de traducere și interpretare.
Costuri pentru </t>
    </r>
    <r>
      <rPr>
        <b/>
        <sz val="11"/>
        <color theme="1"/>
        <rFont val="Calibri"/>
        <family val="2"/>
      </rPr>
      <t>evaluare</t>
    </r>
    <r>
      <rPr>
        <b/>
        <sz val="11"/>
        <rFont val="Calibri"/>
        <family val="2"/>
      </rPr>
      <t xml:space="preserve"> și audit</t>
    </r>
    <r>
      <rPr>
        <sz val="11"/>
        <rFont val="Calibri"/>
        <family val="2"/>
      </rPr>
      <t xml:space="preserve">.
</t>
    </r>
    <r>
      <rPr>
        <b/>
        <sz val="11"/>
        <rFont val="Calibri"/>
        <family val="2"/>
      </rPr>
      <t xml:space="preserve">Alte cheltuieli </t>
    </r>
    <r>
      <rPr>
        <sz val="11"/>
        <rFont val="Calibri"/>
        <family val="2"/>
      </rPr>
      <t>(vă rugăm introduceți linii de buget dacă este nevoie)</t>
    </r>
  </si>
  <si>
    <r>
      <rPr>
        <b/>
        <sz val="11"/>
        <rFont val="Calibri"/>
        <family val="2"/>
      </rPr>
      <t>Capitolul 4: Cheltuieli pentru diseminarea rezultatelor, publicitate și informare</t>
    </r>
    <r>
      <rPr>
        <sz val="11"/>
        <rFont val="Calibri"/>
        <family val="2"/>
      </rPr>
      <t xml:space="preserve">
Cheltuielile referitoare la diseminarea informaţiilor includ costurile de informare şi publicitate privind proiectul (cheltuieli pentru elaborarea, prelucrarea și tipărirea materialelor de vizibilitate / promoţionale; pentru creare și mentenanță website; pentru organizarea evenimentelor de promovare,  pentru achiziția de panouri publicitare/placă permanentă etc.), dar și la organizarea de evenimente.</t>
    </r>
  </si>
  <si>
    <r>
      <rPr>
        <b/>
        <sz val="11"/>
        <rFont val="Calibri"/>
        <family val="2"/>
      </rPr>
      <t xml:space="preserve">Capitolul 5: Cheltuieli indirecte*
</t>
    </r>
    <r>
      <rPr>
        <sz val="11"/>
        <rFont val="Calibri"/>
        <family val="2"/>
      </rPr>
      <t>Cheltuielile indirecte sunt acele costuri eligibile care nu pot fi identificate de către Solicitant şi / sau partenerii de proiect ca fiind direct atribuite proiectului, dar care pot fi identificate şi justificate prin sistemul contabil ca fiind angajate în legătură directă cu costurile directe eligibile atribuite proiectului. Costurile indirecte sunt acele costuri pentru activități, bunuri sau servicii de care beneficiază mai mult de un proiect și care pot fi alocate doar parțial acestui proiect. Această categorie poate include, de exemplu, costuri legate de personalul administrativ/executiv, cheltuieli administrative cum ar fi telefon, fax, internet, servicii poştale etc., costuri cu utilități/chirie/ consumabile pentru sediul/iile organizației solicitante și/sau a partenerului/lor).
Pentru calcularea lor se va folosi una din cele 2 metode specificate mai jos:                                                                                                                                                                                                                   
Costuri indirecte = X% * (costurile totale eligibile directe)
X% se calculează prin aplicarea uneia dintre următoarele două formule:
a) X% =  numărul personalului din proiect / numărul total al personalului angajat de către solicitant sau partener x 100 , sau
b) X% = zona de birouri aferente proiectului / spaţiul total al clădirii proiectului x 100.</t>
    </r>
  </si>
  <si>
    <t>*Cheltuielile de management (capitolul 1 din buget) împreună cu cheltuielile indirecte (capitolul 5 in buget) nu trebuie să depăşească 20% din valoarea totală a cheltuielilor eligibile directe</t>
  </si>
  <si>
    <t>Întregul buget trebuie sa fie detaliat pe fiecare tip de cheltuială și pe costuri unitare (ex: nr persoane x nr luni x salariu/lună, nr persoane x nr bilete x preţ/bilet etc).
Dacă se consideră necesar se pot atașa devize justificative detaliate pentru cheltuielile specifice incluse în buget</t>
  </si>
  <si>
    <r>
      <rPr>
        <b/>
        <sz val="11"/>
        <rFont val="Calibri"/>
        <family val="2"/>
      </rPr>
      <t xml:space="preserve">Cheltuieli cu personalul alocat proiectului - </t>
    </r>
    <r>
      <rPr>
        <sz val="11"/>
        <rFont val="Calibri"/>
        <family val="2"/>
      </rPr>
      <t xml:space="preserve">Acest capitol include cheltuieli cu personalul alocat proiectului, incluzând salariile și contribuțiile sociale aferente și alte costuri legale, cu condiția ca acestea să corespundă politicii uzuale a promotorului proiectului și partenerului de proiect cu privire la remunerații. Costurile cu salariile personalului din administrația publică sunt eligibile în măsura în care acestea sunt legate de costurile activităților pe care autoritatea publică relevantă nu le-ar fi suportat dacă proiectul nu ar fi fost executat. Se includ aici și persoanele fizice care au contracte de prestări servicii pentru realizarea de activități specifice managementului de proiect.
</t>
    </r>
    <r>
      <rPr>
        <b/>
        <sz val="11"/>
        <rFont val="Calibri"/>
        <family val="2"/>
      </rPr>
      <t xml:space="preserve">Cheltuieli cu deplasarea - </t>
    </r>
    <r>
      <rPr>
        <sz val="11"/>
        <rFont val="Calibri"/>
        <family val="2"/>
      </rPr>
      <t xml:space="preserve">În aceasta categorie se includ cheltuielile  aferente deplasărilor interne şi externe ale personalului care participă la proiect, cu condiția ca acestea să respecte practicile uzuale ale promotorului de proiect  și ale partenerului de proiect cu privire la cheltuielile de transport și să nu depășească grilele naționale relevante. 
Costurile de transport se referă la costuri cu bilete de avion, tren, microbuz, combustibil etc. și trebuie să nu depășească grilele naționale relevante. Costurile de cazare și diurnă trebuie să nu depășească grilele naționale relevante.                                                                                                                                                                                                           Vă rugăm să menţionaţi distinct costurile aferente deplasărilor echipei de proiect de cele ale celorlalți participanți în proiect (ex. participanţi la seminarii/conferinţe, beneficiari etc).
</t>
    </r>
    <r>
      <rPr>
        <b/>
        <sz val="11"/>
        <rFont val="Calibri"/>
        <family val="2"/>
      </rPr>
      <t xml:space="preserve">Alte cheltuieli - </t>
    </r>
    <r>
      <rPr>
        <sz val="11"/>
        <rFont val="Calibri"/>
        <family val="2"/>
      </rPr>
      <t xml:space="preserve">(vă rugăm introduceți linii de buget dacă este nevoie) se pot include aici cheltuielile aferente consumabilelor și rechizitelor , cu condiția ca acestea să fie identificabile și atribuite proiectului; asigurărilor de călătorie etc.
</t>
    </r>
  </si>
  <si>
    <r>
      <rPr>
        <b/>
        <sz val="11"/>
        <rFont val="Calibri"/>
        <family val="2"/>
      </rPr>
      <t>Capitolul 3: Cheltuieli specifice</t>
    </r>
    <r>
      <rPr>
        <sz val="11"/>
        <rFont val="Calibri"/>
        <family val="2"/>
      </rPr>
      <t xml:space="preserve">
Acest capitol se referă la costurile specifice ale proiectului, în funcție de tipul de proiect, și anume costurile determinate de restaurarea, conservarea și punerea în valoare a patrimoniului cultural imobil și a patrimoniului natural, restaurarea/conservarea patrimoniului cultural mobil, digitizarea bunurilor de patrimoniu și/sau a arhivelor, cataloagelor, inventarelor și obiectelor de patrimoniu și crearea de baze de date, crearea sau îmbunătățirea documentelor strategice, de planificare și management integrat pentru patrimoniul cultural, crearea și dezvoltarea de muzee și spații culturale, crearea/prezentarea inventarelor colecțiilor culturale sau istorice ale minorităților, organizarea de expoziții și evenimente referitoare la patrimoniul cultural și etnic al minorităților.
Costul integral al echipamentului/dotării/activului nou sau second hand este eligibil cu condiția ca acesta să fie funcțional la sfârșitul proiectului și în acele cazuri unde utilizarea echipamentului după implementarea proiectului servește exclusiv obiectivelor proiectului; în restul cazurilor este eligibilă doar amortizarea echipamentului/dotării/activului nou sau second hand, conform principiilor contabile acceptate aplicabile Promotorului Proiectului și general acceptate pentru obiectele de acest tip, și anume numai porțiunea de amortizare care corespunde duratei proiectului și ratei utilizării reale în scopul proiectului.     
</t>
    </r>
    <r>
      <rPr>
        <b/>
        <sz val="11"/>
        <rFont val="Calibri"/>
        <family val="2"/>
      </rPr>
      <t xml:space="preserve">Alte cheltuieli generate de specificul proiectului </t>
    </r>
    <r>
      <rPr>
        <sz val="11"/>
        <rFont val="Calibri"/>
        <family val="2"/>
      </rPr>
      <t xml:space="preserve">(vă rugăm introduceți linii de buget dacă este nevoie)   
                                 </t>
    </r>
  </si>
  <si>
    <r>
      <rPr>
        <b/>
        <i/>
        <sz val="11"/>
        <rFont val="Calibri"/>
        <family val="2"/>
      </rPr>
      <t>Notă:</t>
    </r>
    <r>
      <rPr>
        <i/>
        <sz val="11"/>
        <rFont val="Calibri"/>
        <family val="2"/>
      </rPr>
      <t xml:space="preserve"> 
1. Vă rugăm să aveți în vedere că Solicitantul împreună cu Partenerii trebuie să aducă o contribuție de cel puțin 10% din total cheltuielilor eligibile, cu excepţia entităţilor publice (finanţarea nerambursabilă pentru acestea este de 100% din totalul costul eligibile).  
2.Valoarea finanțării nerambursabile aferente solicitantului trebuie să reprezinte minim 60% din totalul valorii nerambursabile solicitate.
3. Contribuția în natură nu trebuie să depășească 50% din totalul cofinanțării asigurate de solicitant împreună cu partenerii. Contribuția în natură poate fi doar sub formă de muncă voluntară (conform legii). Baza de calcul a prețurilor unitare pentru munca voluntară va lua în considerare datele oficiale cu privire la salariul minim și mediu pe economie la nivel național, stabilite de către Comisia Națională de Prognoză, în vigoare la momentul lansării cererii de proiecte. În funcție de tipul de muncă, două niveluri diferite ale prețurilor vor fi utilizate:
- În cazul muncii administrative/necalificate, va fi luat în considerare salariul minim brut pe economie, la care se adaugă contribuțiile sociale aferente prevăzute de legislația națională. Conform H.G. nr. 871/2013 pentru stabilirea salariului de bază minim brut pe țară garantat în plată, începând cu data de 1 ianuarie 2014, salariul de bază minim brut pe ţară garantat în plată se stabileşte la 850 lei lunar, pentru un program complet de lucru de 168 ore în medie pe lună în anul 2014, reprezentând 5,059 lei/oră.
- În cazul muncii complexe/calificate, va fi luat în considerare salariul mediu brut pe economie la care se adaugă contribuțiile sociale aferente prevăzute de legislația națională. Conform legii bugetului asigurărilor sociale de stat pe anul 2014, câștigul salarial mediu brut utilizat la fundamentarea bugetului asigurărilor sociale de stat pe anul 2014 este de 2.298 lei lunar pentru un program complet de lucru de 168 de ore în medie pe lună reprezentând 13,678 lei/oră.
4. Eventualele venituri/câștiguri generate de proiect trebuie reinvestite în proiect.</t>
    </r>
  </si>
  <si>
    <t>1. Bugetul detaliat al proiectului: „Concept de amenajare, funcționare și revitalizare a unor spații interioare și curții Muzeului Județean Bistrița-Năsăud”</t>
  </si>
  <si>
    <t>pers.</t>
  </si>
  <si>
    <t>Salarii si contributii sociale aferente</t>
  </si>
  <si>
    <t>Consultanta in implementarea proiectului</t>
  </si>
  <si>
    <t>buc.</t>
  </si>
  <si>
    <t>Proiect tehnic cu detalii de executie</t>
  </si>
  <si>
    <t>Verificarea tehnica a proiectarii</t>
  </si>
  <si>
    <t>Asistenta tehnica din partea proiectantului</t>
  </si>
  <si>
    <t>Asistenta tehnica din partea dirigintelui de santier</t>
  </si>
  <si>
    <t>Servicii de audit al proiectului</t>
  </si>
  <si>
    <t>Acorduri, avize si autorizatii pentru construire</t>
  </si>
  <si>
    <t>Amenajarea terenului</t>
  </si>
  <si>
    <t>Dotari de specialitate</t>
  </si>
  <si>
    <t>pac.</t>
  </si>
  <si>
    <t>Organizare de santier - lucrari de constructii</t>
  </si>
  <si>
    <t>Cheltuieli conexe organizarii santierului</t>
  </si>
  <si>
    <t>Lucrari de constructii si instalatii</t>
  </si>
  <si>
    <t>Taxe si cote legale ISC</t>
  </si>
  <si>
    <t>Brosuri de prezentare a proiectului</t>
  </si>
  <si>
    <t>Seminar si conferinta de presa pentru a incheierea proiectului</t>
  </si>
  <si>
    <t>Seminar si conferinta de presa pentru inceperea proiectului</t>
  </si>
  <si>
    <t>Conferinta cu participarea tuturor beneficiarilor</t>
  </si>
  <si>
    <t>Panou de informare</t>
  </si>
  <si>
    <t>Placa permanenta</t>
  </si>
  <si>
    <t>Creare si mentenanta website</t>
  </si>
  <si>
    <t>Activitatea 3* (Lei)</t>
  </si>
  <si>
    <t>Activitatea 4* (Lei)</t>
  </si>
  <si>
    <t>Activitatea 5* (Lei)</t>
  </si>
  <si>
    <t>Activitatea 6* (Lei)</t>
  </si>
  <si>
    <t>Activitatea 7* (Lei)</t>
  </si>
  <si>
    <t>4.4 Cheltuieli pentru achiziția de panouri publicitare/ placă permanentă</t>
  </si>
  <si>
    <t xml:space="preserve">Dotari de specialitate multimedia </t>
  </si>
  <si>
    <t xml:space="preserve">Brosura sesiune istorie urbana, din care </t>
  </si>
  <si>
    <t>Catalog al expozitiei de covoare armenesti, din care</t>
  </si>
  <si>
    <t xml:space="preserve">Catalog prezentare lucrari grafice </t>
  </si>
  <si>
    <t xml:space="preserve">Ghidul muzeului </t>
  </si>
  <si>
    <t xml:space="preserve">Eveniment "65 de ani de viata muzeistica la Bistrita", </t>
  </si>
  <si>
    <t>Film de prezentare a Muzeului</t>
  </si>
  <si>
    <t xml:space="preserve">1.1.1 Manager de proiect </t>
  </si>
  <si>
    <t>1.1.3 Responsabil financiar</t>
  </si>
  <si>
    <t xml:space="preserve">1.1.5 Responsabil informare si publicitate </t>
  </si>
  <si>
    <t>1.1.6 Responsabil juridic</t>
  </si>
  <si>
    <t xml:space="preserve">1.1.7 Responsabil achizitii </t>
  </si>
  <si>
    <t xml:space="preserve">1.1.2 Asistent de proiect </t>
  </si>
  <si>
    <t>pers</t>
  </si>
  <si>
    <t>Salarii si contributii sociale aferente - Activitati suplimentare</t>
  </si>
  <si>
    <t>Consultanta in implementarea proiectului - Activitati suplimentare</t>
  </si>
  <si>
    <t>3.16. Cheltuieli privind digitizarea bunurilor de patrimoniu şi/sau a arhivelor, cataloagelor, inventarelor şi crearea de baze de date</t>
  </si>
  <si>
    <t>Dotare cu scanner 3D</t>
  </si>
  <si>
    <t xml:space="preserve">Dotare cu tableta grafica </t>
  </si>
  <si>
    <t xml:space="preserve">buc. </t>
  </si>
  <si>
    <t>Dotare cu calculatoare</t>
  </si>
  <si>
    <t xml:space="preserve">Dotare cu masa interactiva </t>
  </si>
  <si>
    <t>Dotare cu scanner documente</t>
  </si>
  <si>
    <t>1.1.7 Responsabil digitizare- muzeograf</t>
  </si>
  <si>
    <t>1.1.8 Responsabil digitizare - cercetator stiintific</t>
  </si>
  <si>
    <t>1.1.9 Responsabil digitizare - inspector de specialitate</t>
  </si>
  <si>
    <t>Activitatea 8* (Lei)</t>
  </si>
  <si>
    <t>1.1.5 Responsabil tehnic 2</t>
  </si>
  <si>
    <t>1.1.4 Responsabil tehnic 1</t>
  </si>
  <si>
    <t xml:space="preserve">1.1.6 Responsabil informare si publicitate </t>
  </si>
  <si>
    <t>1.1.7 Responsabil juridic</t>
  </si>
  <si>
    <t xml:space="preserve">1.1.8 Responsabil achizitii </t>
  </si>
  <si>
    <t>Bugetul proiectului</t>
  </si>
  <si>
    <r>
      <rPr>
        <b/>
        <sz val="14"/>
        <color theme="1"/>
        <rFont val="Calibri"/>
        <family val="2"/>
        <scheme val="minor"/>
      </rPr>
      <t>Solicitant:</t>
    </r>
    <r>
      <rPr>
        <sz val="14"/>
        <color theme="1"/>
        <rFont val="Calibri"/>
        <family val="2"/>
        <scheme val="minor"/>
      </rPr>
      <t xml:space="preserve"> Unitatea Administrativ - Teritorială Județul Bistrița-Năsăud</t>
    </r>
  </si>
  <si>
    <r>
      <t xml:space="preserve">Total cheltuieli eligibile,
</t>
    </r>
    <r>
      <rPr>
        <b/>
        <i/>
        <sz val="14"/>
        <color theme="1"/>
        <rFont val="Calibri"/>
        <family val="2"/>
        <scheme val="minor"/>
      </rPr>
      <t>din care</t>
    </r>
  </si>
  <si>
    <r>
      <rPr>
        <b/>
        <i/>
        <sz val="14"/>
        <rFont val="Calibri"/>
        <family val="2"/>
        <charset val="238"/>
      </rPr>
      <t>Nota:</t>
    </r>
    <r>
      <rPr>
        <i/>
        <sz val="14"/>
        <rFont val="Calibri"/>
        <family val="2"/>
        <charset val="238"/>
      </rPr>
      <t xml:space="preserve"> 
1. </t>
    </r>
    <r>
      <rPr>
        <b/>
        <i/>
        <sz val="14"/>
        <rFont val="Calibri"/>
        <family val="2"/>
        <charset val="238"/>
      </rPr>
      <t xml:space="preserve">Bugetul trebuie să acopere costul total eligibil al proiectului, nu doar finanțarea nerambursabilă. </t>
    </r>
    <r>
      <rPr>
        <i/>
        <sz val="14"/>
        <rFont val="Calibri"/>
        <family val="2"/>
        <charset val="238"/>
      </rPr>
      <t xml:space="preserve">Toate costurile trebuie detaliate pe linii / sublinii de buget. Trebuie să specificați cantitatea pentru fiecare articol de cost, precum şi unitatea de măsură.
2. La întocmirea bugetului, capitolele şi liniile standard din cadrul acestora rămân neschimbate. Pentru detalierea costurilor care vor fi incluse într-o linie bugetară, se pot introduce sublinii cu denumirea specifică a cheltuielii. În cazul în care este nevoie de introducerea unor alte tipuri de costuri decât cele deja incluse, se vor introduce sublinii în cadrul liniei bugetare "Alte cheltuieli" de la capitolul de buget corespunzător.            
3. În cazul în care solicitantul/partnerii NU își pot deduce TVA-ul se va în completa coloana 4 costul unitar inclusiv TVA și coloana 7. Nu este necesară completarea coloanelor 5 și 6. Dacă solicitantul sau oricare dintre partneri își deduce TVA-ul costurile unitare respective se vor completa în coloana 4 exclusiv TVA și costurile totale și TV-ul aferent în coloanele 5 și 6.
4. Costul total (coloana 5) trebuie împărţit pe activităţi (coloanele 7, ...n), cu evidenţierea clară a cheltuielilor aferente uneia sau ambelor componente ale programului                                                                                                                                                                                                             
</t>
    </r>
    <r>
      <rPr>
        <b/>
        <i/>
        <sz val="14"/>
        <rFont val="Calibri"/>
        <family val="2"/>
      </rPr>
      <t xml:space="preserve">Componenta 1: </t>
    </r>
    <r>
      <rPr>
        <i/>
        <sz val="14"/>
        <rFont val="Calibri"/>
        <family val="2"/>
        <charset val="238"/>
      </rPr>
      <t xml:space="preserve">Conservarea, renovarea și protejarea patrimoniului cultural    
</t>
    </r>
    <r>
      <rPr>
        <b/>
        <i/>
        <sz val="14"/>
        <rFont val="Calibri"/>
        <family val="2"/>
      </rPr>
      <t xml:space="preserve">Componenta 2. </t>
    </r>
    <r>
      <rPr>
        <i/>
        <sz val="14"/>
        <rFont val="Calibri"/>
        <family val="2"/>
        <charset val="238"/>
      </rPr>
      <t xml:space="preserve">Dezvoltarea comunităților locale și asigurarea unor mijloace de trai durabile din punct de vedere economic prin revitalizarea patrimoniului natural și cultural                                                                                                                                                                                        </t>
    </r>
  </si>
  <si>
    <r>
      <t xml:space="preserve">                                                                                         </t>
    </r>
    <r>
      <rPr>
        <sz val="14"/>
        <color theme="1"/>
        <rFont val="Tahoma"/>
        <family val="2"/>
        <charset val="238"/>
      </rPr>
      <t xml:space="preserve">  Anexa                                           la Hotărârea Consiliului Judeţean Bistriţa-Năsăud nr. 149 din 29.11.2016</t>
    </r>
    <r>
      <rPr>
        <sz val="14"/>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</si>
</sst>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_-* #,##0.00\ _l_e_i_-;\-* #,##0.00\ _l_e_i_-;_-* &quot;-&quot;??\ _l_e_i_-;_-@_-"/>
    <numFmt numFmtId="166" formatCode="_-* #,##0.00\ _F_B_-;\-* #,##0.00\ _F_B_-;_-* &quot;-&quot;??\ _F_B_-;_-@_-"/>
  </numFmts>
  <fonts count="28" x14ac:knownFonts="1">
    <font>
      <sz val="11"/>
      <color theme="1"/>
      <name val="Calibri"/>
      <family val="2"/>
      <scheme val="minor"/>
    </font>
    <font>
      <b/>
      <sz val="11"/>
      <name val="Calibri"/>
      <family val="2"/>
      <scheme val="minor"/>
    </font>
    <font>
      <sz val="11"/>
      <name val="Calibri"/>
      <family val="2"/>
      <scheme val="minor"/>
    </font>
    <font>
      <sz val="11"/>
      <color theme="1"/>
      <name val="Calibri"/>
      <family val="2"/>
      <scheme val="minor"/>
    </font>
    <font>
      <b/>
      <i/>
      <sz val="11"/>
      <name val="Calibri"/>
      <family val="2"/>
      <charset val="238"/>
      <scheme val="minor"/>
    </font>
    <font>
      <b/>
      <sz val="11"/>
      <name val="Calibri"/>
      <family val="2"/>
      <charset val="238"/>
      <scheme val="minor"/>
    </font>
    <font>
      <sz val="11"/>
      <name val="Calibri"/>
      <family val="2"/>
    </font>
    <font>
      <b/>
      <sz val="11"/>
      <name val="Calibri"/>
      <family val="2"/>
    </font>
    <font>
      <b/>
      <sz val="18"/>
      <color rgb="FF984806"/>
      <name val="Calibri"/>
      <family val="2"/>
    </font>
    <font>
      <i/>
      <sz val="10"/>
      <name val="Calibri"/>
      <family val="2"/>
      <scheme val="minor"/>
    </font>
    <font>
      <i/>
      <sz val="11"/>
      <name val="Calibri"/>
      <family val="2"/>
    </font>
    <font>
      <b/>
      <i/>
      <sz val="11"/>
      <name val="Calibri"/>
      <family val="2"/>
    </font>
    <font>
      <b/>
      <sz val="11"/>
      <color theme="1"/>
      <name val="Calibri"/>
      <family val="2"/>
    </font>
    <font>
      <sz val="14"/>
      <color theme="1"/>
      <name val="Calibri"/>
      <family val="2"/>
      <scheme val="minor"/>
    </font>
    <font>
      <b/>
      <sz val="14"/>
      <color rgb="FF984806"/>
      <name val="Calibri"/>
      <family val="2"/>
    </font>
    <font>
      <sz val="14"/>
      <color theme="1"/>
      <name val="Tahoma"/>
      <family val="2"/>
      <charset val="238"/>
    </font>
    <font>
      <b/>
      <sz val="14"/>
      <name val="Calibri"/>
      <family val="2"/>
      <scheme val="minor"/>
    </font>
    <font>
      <sz val="14"/>
      <name val="Calibri"/>
      <family val="2"/>
      <scheme val="minor"/>
    </font>
    <font>
      <b/>
      <sz val="14"/>
      <color theme="1"/>
      <name val="Calibri"/>
      <family val="2"/>
      <scheme val="minor"/>
    </font>
    <font>
      <sz val="14"/>
      <color rgb="FFFF0000"/>
      <name val="Calibri"/>
      <family val="2"/>
      <scheme val="minor"/>
    </font>
    <font>
      <b/>
      <i/>
      <sz val="14"/>
      <name val="Calibri"/>
      <family val="2"/>
      <scheme val="minor"/>
    </font>
    <font>
      <b/>
      <sz val="14"/>
      <color theme="1"/>
      <name val="Trebuchet MS"/>
      <family val="2"/>
    </font>
    <font>
      <b/>
      <i/>
      <sz val="14"/>
      <color theme="1"/>
      <name val="Calibri"/>
      <family val="2"/>
      <scheme val="minor"/>
    </font>
    <font>
      <i/>
      <sz val="14"/>
      <name val="Calibri"/>
      <family val="2"/>
      <charset val="238"/>
    </font>
    <font>
      <b/>
      <i/>
      <sz val="14"/>
      <name val="Calibri"/>
      <family val="2"/>
      <charset val="238"/>
    </font>
    <font>
      <b/>
      <i/>
      <sz val="14"/>
      <name val="Calibri"/>
      <family val="2"/>
    </font>
    <font>
      <i/>
      <sz val="14"/>
      <name val="Calibri"/>
      <family val="2"/>
    </font>
    <font>
      <sz val="14"/>
      <color theme="1"/>
      <name val="Arial"/>
      <family val="2"/>
    </font>
  </fonts>
  <fills count="6">
    <fill>
      <patternFill patternType="none"/>
    </fill>
    <fill>
      <patternFill patternType="gray125"/>
    </fill>
    <fill>
      <patternFill patternType="solid">
        <fgColor theme="9"/>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4">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cellStyleXfs>
  <cellXfs count="94">
    <xf numFmtId="0" fontId="0" fillId="0" borderId="0" xfId="0"/>
    <xf numFmtId="0" fontId="2" fillId="0" borderId="0" xfId="0" applyFont="1"/>
    <xf numFmtId="0" fontId="5" fillId="0" borderId="1" xfId="0" applyFont="1" applyFill="1" applyBorder="1" applyAlignment="1">
      <alignment vertical="top" wrapText="1"/>
    </xf>
    <xf numFmtId="0" fontId="6" fillId="0" borderId="1" xfId="0" applyFont="1" applyFill="1" applyBorder="1" applyAlignment="1" applyProtection="1">
      <alignment horizontal="justify" vertical="top" wrapText="1"/>
      <protection locked="0"/>
    </xf>
    <xf numFmtId="0" fontId="0" fillId="0" borderId="0" xfId="0" applyFont="1"/>
    <xf numFmtId="0" fontId="8" fillId="0" borderId="0" xfId="0" applyFont="1" applyAlignment="1">
      <alignment horizontal="left"/>
    </xf>
    <xf numFmtId="0" fontId="2" fillId="0" borderId="0" xfId="0" applyFont="1" applyAlignment="1">
      <alignment wrapText="1"/>
    </xf>
    <xf numFmtId="0" fontId="1" fillId="0" borderId="0" xfId="0" applyFont="1" applyAlignment="1">
      <alignment wrapText="1"/>
    </xf>
    <xf numFmtId="0" fontId="1" fillId="0" borderId="0" xfId="0" applyFont="1" applyAlignment="1">
      <alignment horizontal="left"/>
    </xf>
    <xf numFmtId="0" fontId="1" fillId="4" borderId="1" xfId="0" applyFont="1" applyFill="1" applyBorder="1" applyAlignment="1">
      <alignment horizontal="center" wrapText="1"/>
    </xf>
    <xf numFmtId="0" fontId="2" fillId="0" borderId="1" xfId="0" applyFont="1" applyBorder="1" applyAlignment="1">
      <alignment vertical="center" wrapText="1"/>
    </xf>
    <xf numFmtId="166" fontId="2" fillId="0" borderId="1" xfId="2" applyNumberFormat="1" applyFont="1" applyBorder="1" applyAlignment="1">
      <alignment vertical="center" wrapText="1"/>
    </xf>
    <xf numFmtId="10" fontId="2" fillId="0" borderId="1" xfId="1" applyNumberFormat="1" applyFont="1" applyBorder="1" applyAlignment="1">
      <alignment vertical="center" wrapText="1"/>
    </xf>
    <xf numFmtId="0" fontId="9" fillId="0" borderId="0" xfId="0" applyFont="1" applyAlignment="1">
      <alignment vertical="center"/>
    </xf>
    <xf numFmtId="0" fontId="1" fillId="0" borderId="1" xfId="0" applyFont="1" applyFill="1" applyBorder="1" applyAlignment="1">
      <alignment vertical="center" wrapText="1"/>
    </xf>
    <xf numFmtId="4" fontId="1" fillId="0" borderId="1" xfId="2" applyNumberFormat="1" applyFont="1" applyBorder="1" applyAlignment="1">
      <alignment vertical="center"/>
    </xf>
    <xf numFmtId="10" fontId="1" fillId="0" borderId="1" xfId="0" applyNumberFormat="1" applyFont="1" applyBorder="1" applyAlignment="1">
      <alignment vertical="center"/>
    </xf>
    <xf numFmtId="0" fontId="2" fillId="0" borderId="0" xfId="0" applyFont="1" applyBorder="1"/>
    <xf numFmtId="0" fontId="5" fillId="0" borderId="5" xfId="0" applyFont="1" applyFill="1" applyBorder="1" applyAlignment="1">
      <alignment vertical="top" wrapText="1"/>
    </xf>
    <xf numFmtId="0" fontId="4" fillId="0" borderId="7" xfId="0" applyFont="1" applyFill="1" applyBorder="1" applyAlignment="1">
      <alignment vertical="top" wrapText="1"/>
    </xf>
    <xf numFmtId="0" fontId="0" fillId="0" borderId="0" xfId="0"/>
    <xf numFmtId="0" fontId="7" fillId="0" borderId="1" xfId="0" applyFont="1" applyFill="1" applyBorder="1" applyAlignment="1" applyProtection="1">
      <alignment horizontal="justify" vertical="top" wrapText="1"/>
      <protection locked="0"/>
    </xf>
    <xf numFmtId="0" fontId="2" fillId="0" borderId="1" xfId="0" applyFont="1" applyFill="1" applyBorder="1" applyAlignment="1">
      <alignment horizontal="left" vertical="center" wrapText="1" indent="2"/>
    </xf>
    <xf numFmtId="0" fontId="2" fillId="0" borderId="1" xfId="0" applyFont="1" applyBorder="1" applyAlignment="1">
      <alignment horizontal="left" vertical="center" wrapText="1" indent="2"/>
    </xf>
    <xf numFmtId="0" fontId="1" fillId="0" borderId="1" xfId="0" applyFont="1" applyFill="1" applyBorder="1" applyAlignment="1" applyProtection="1">
      <alignment horizontal="left" vertical="top" wrapText="1"/>
      <protection locked="0"/>
    </xf>
    <xf numFmtId="166" fontId="2" fillId="0" borderId="1" xfId="2" applyNumberFormat="1" applyFont="1" applyBorder="1" applyAlignment="1">
      <alignment horizontal="right" vertical="center" wrapText="1"/>
    </xf>
    <xf numFmtId="0" fontId="13" fillId="0" borderId="0" xfId="0" applyFont="1"/>
    <xf numFmtId="0" fontId="14" fillId="0" borderId="0" xfId="0" applyFont="1" applyAlignment="1">
      <alignment horizontal="left"/>
    </xf>
    <xf numFmtId="2" fontId="14" fillId="0" borderId="0" xfId="0" applyNumberFormat="1" applyFont="1" applyAlignment="1">
      <alignment horizontal="left"/>
    </xf>
    <xf numFmtId="0" fontId="16" fillId="0" borderId="0" xfId="0" applyFont="1" applyAlignment="1">
      <alignment horizontal="left"/>
    </xf>
    <xf numFmtId="0" fontId="17" fillId="0" borderId="0" xfId="0" applyFont="1"/>
    <xf numFmtId="0" fontId="18" fillId="0" borderId="1" xfId="0" applyFont="1" applyBorder="1" applyAlignment="1">
      <alignment horizontal="center" vertical="center" wrapText="1"/>
    </xf>
    <xf numFmtId="0" fontId="18" fillId="0" borderId="5" xfId="0" applyFont="1" applyBorder="1" applyAlignment="1">
      <alignment horizontal="center" wrapText="1"/>
    </xf>
    <xf numFmtId="0" fontId="18" fillId="0" borderId="5" xfId="0" applyFont="1" applyBorder="1" applyAlignment="1">
      <alignment horizontal="center" vertical="center" wrapText="1"/>
    </xf>
    <xf numFmtId="0" fontId="18" fillId="2" borderId="1" xfId="0" applyFont="1" applyFill="1" applyBorder="1"/>
    <xf numFmtId="0" fontId="17" fillId="3" borderId="1" xfId="0" applyFont="1" applyFill="1" applyBorder="1" applyAlignment="1">
      <alignment horizontal="justify" wrapText="1"/>
    </xf>
    <xf numFmtId="0" fontId="19" fillId="0" borderId="1" xfId="0" applyFont="1" applyBorder="1"/>
    <xf numFmtId="0" fontId="13" fillId="0" borderId="1" xfId="0" applyFont="1" applyBorder="1"/>
    <xf numFmtId="4" fontId="13" fillId="0" borderId="1" xfId="0" applyNumberFormat="1" applyFont="1" applyBorder="1"/>
    <xf numFmtId="4" fontId="18" fillId="0" borderId="1" xfId="0" applyNumberFormat="1" applyFont="1" applyBorder="1"/>
    <xf numFmtId="0" fontId="13" fillId="0" borderId="1" xfId="0" applyFont="1" applyBorder="1" applyAlignment="1">
      <alignment horizontal="justify" vertical="center"/>
    </xf>
    <xf numFmtId="0" fontId="13" fillId="0" borderId="1" xfId="0" applyFont="1" applyBorder="1" applyAlignment="1">
      <alignment horizontal="center"/>
    </xf>
    <xf numFmtId="4" fontId="13" fillId="0" borderId="1" xfId="0" applyNumberFormat="1" applyFont="1" applyFill="1" applyBorder="1"/>
    <xf numFmtId="0" fontId="17" fillId="3" borderId="1" xfId="0" applyFont="1" applyFill="1" applyBorder="1" applyAlignment="1">
      <alignment horizontal="left" wrapText="1" indent="1"/>
    </xf>
    <xf numFmtId="0" fontId="17" fillId="3" borderId="1" xfId="0" quotePrefix="1" applyFont="1" applyFill="1" applyBorder="1" applyAlignment="1">
      <alignment horizontal="left" indent="1"/>
    </xf>
    <xf numFmtId="0" fontId="20" fillId="3" borderId="1" xfId="0" applyFont="1" applyFill="1" applyBorder="1" applyAlignment="1">
      <alignment horizontal="left" wrapText="1"/>
    </xf>
    <xf numFmtId="0" fontId="16" fillId="2" borderId="1" xfId="0" applyFont="1" applyFill="1" applyBorder="1" applyAlignment="1">
      <alignment horizontal="justify" vertical="center"/>
    </xf>
    <xf numFmtId="0" fontId="17" fillId="3" borderId="1" xfId="0" applyFont="1" applyFill="1" applyBorder="1" applyAlignment="1">
      <alignment horizontal="left" wrapText="1"/>
    </xf>
    <xf numFmtId="4" fontId="17" fillId="0" borderId="1" xfId="0" applyNumberFormat="1" applyFont="1" applyBorder="1"/>
    <xf numFmtId="0" fontId="13" fillId="0" borderId="1" xfId="0" applyFont="1" applyBorder="1" applyAlignment="1">
      <alignment wrapText="1"/>
    </xf>
    <xf numFmtId="0" fontId="13" fillId="0" borderId="1" xfId="0" applyFont="1" applyBorder="1" applyAlignment="1">
      <alignment horizontal="left" vertical="center" wrapText="1"/>
    </xf>
    <xf numFmtId="164" fontId="13" fillId="0" borderId="1" xfId="3" applyFont="1" applyBorder="1" applyAlignment="1"/>
    <xf numFmtId="0" fontId="17" fillId="3" borderId="1" xfId="0" applyFont="1" applyFill="1" applyBorder="1" applyAlignment="1">
      <alignment horizontal="left"/>
    </xf>
    <xf numFmtId="0" fontId="13" fillId="0" borderId="1" xfId="0" applyFont="1" applyBorder="1" applyAlignment="1"/>
    <xf numFmtId="164" fontId="13" fillId="0" borderId="1" xfId="3" applyFont="1" applyBorder="1"/>
    <xf numFmtId="0" fontId="17" fillId="0" borderId="1" xfId="0" applyFont="1" applyBorder="1"/>
    <xf numFmtId="0" fontId="18" fillId="2" borderId="1" xfId="0" applyFont="1" applyFill="1" applyBorder="1" applyAlignment="1">
      <alignment horizontal="justify" vertical="center"/>
    </xf>
    <xf numFmtId="0" fontId="13" fillId="3" borderId="1" xfId="0" applyFont="1" applyFill="1" applyBorder="1"/>
    <xf numFmtId="0" fontId="13" fillId="3" borderId="1" xfId="0" applyFont="1" applyFill="1" applyBorder="1" applyAlignment="1">
      <alignment horizontal="center"/>
    </xf>
    <xf numFmtId="4" fontId="13" fillId="3" borderId="1" xfId="0" applyNumberFormat="1" applyFont="1" applyFill="1" applyBorder="1"/>
    <xf numFmtId="0" fontId="18" fillId="5" borderId="1" xfId="0" applyFont="1" applyFill="1" applyBorder="1" applyAlignment="1">
      <alignment horizontal="justify" vertical="center" wrapText="1"/>
    </xf>
    <xf numFmtId="4" fontId="18" fillId="5" borderId="1" xfId="0" applyNumberFormat="1" applyFont="1" applyFill="1" applyBorder="1" applyAlignment="1">
      <alignment horizontal="right" vertical="center" wrapText="1"/>
    </xf>
    <xf numFmtId="4" fontId="21" fillId="5" borderId="1" xfId="0" applyNumberFormat="1" applyFont="1" applyFill="1" applyBorder="1" applyAlignment="1">
      <alignment horizontal="right" vertical="center" wrapText="1"/>
    </xf>
    <xf numFmtId="0" fontId="13" fillId="0" borderId="0" xfId="0" applyFont="1" applyFill="1"/>
    <xf numFmtId="164" fontId="18" fillId="2" borderId="1" xfId="3" applyFont="1" applyFill="1" applyBorder="1"/>
    <xf numFmtId="164" fontId="18" fillId="2" borderId="1" xfId="0" applyNumberFormat="1" applyFont="1" applyFill="1" applyBorder="1"/>
    <xf numFmtId="0" fontId="18" fillId="0" borderId="1" xfId="0" applyFont="1" applyBorder="1" applyAlignment="1">
      <alignment horizontal="left" indent="2"/>
    </xf>
    <xf numFmtId="0" fontId="13" fillId="0" borderId="1" xfId="0" applyFont="1" applyBorder="1" applyAlignment="1">
      <alignment horizontal="left" indent="2"/>
    </xf>
    <xf numFmtId="4" fontId="13" fillId="0" borderId="1" xfId="0" applyNumberFormat="1" applyFont="1" applyBorder="1" applyAlignment="1"/>
    <xf numFmtId="0" fontId="21" fillId="5" borderId="1" xfId="0" applyFont="1" applyFill="1" applyBorder="1" applyAlignment="1">
      <alignment horizontal="justify" vertical="center" wrapText="1"/>
    </xf>
    <xf numFmtId="0" fontId="18" fillId="5" borderId="1" xfId="0" applyFont="1" applyFill="1" applyBorder="1" applyAlignment="1">
      <alignment wrapText="1"/>
    </xf>
    <xf numFmtId="0" fontId="13" fillId="5" borderId="1" xfId="0" applyFont="1" applyFill="1" applyBorder="1"/>
    <xf numFmtId="4" fontId="13" fillId="5" borderId="1" xfId="0" applyNumberFormat="1" applyFont="1" applyFill="1" applyBorder="1"/>
    <xf numFmtId="4" fontId="13" fillId="0" borderId="0" xfId="0" applyNumberFormat="1" applyFont="1"/>
    <xf numFmtId="0" fontId="27" fillId="3" borderId="0" xfId="0" applyFont="1" applyFill="1" applyAlignment="1">
      <alignment wrapText="1"/>
    </xf>
    <xf numFmtId="0" fontId="13" fillId="0" borderId="0" xfId="0" applyFont="1" applyAlignment="1">
      <alignment horizontal="left" vertical="top" wrapText="1"/>
    </xf>
    <xf numFmtId="0" fontId="13" fillId="0" borderId="7" xfId="0" applyFont="1" applyBorder="1" applyAlignment="1">
      <alignment horizontal="left" vertical="top" wrapText="1"/>
    </xf>
    <xf numFmtId="0" fontId="18" fillId="0" borderId="1" xfId="0" applyFont="1" applyBorder="1" applyAlignment="1">
      <alignment horizontal="center" vertical="center" wrapText="1"/>
    </xf>
    <xf numFmtId="0" fontId="13" fillId="0" borderId="7" xfId="0" applyFont="1" applyBorder="1" applyAlignment="1">
      <alignment horizontal="left" wrapText="1"/>
    </xf>
    <xf numFmtId="0" fontId="23" fillId="0" borderId="1" xfId="0" applyFont="1" applyFill="1" applyBorder="1" applyAlignment="1">
      <alignment horizontal="left" vertical="top" wrapText="1"/>
    </xf>
    <xf numFmtId="0" fontId="26" fillId="0" borderId="1" xfId="0" applyFont="1" applyFill="1" applyBorder="1" applyAlignment="1">
      <alignment horizontal="left" vertical="top" wrapText="1"/>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4" xfId="0" applyFont="1" applyBorder="1" applyAlignment="1">
      <alignment horizontal="center" wrapText="1"/>
    </xf>
    <xf numFmtId="0" fontId="18" fillId="0" borderId="5" xfId="0" applyFont="1" applyBorder="1" applyAlignment="1">
      <alignment horizont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0" fillId="0" borderId="2" xfId="0" applyFont="1" applyFill="1" applyBorder="1" applyAlignment="1">
      <alignment horizontal="left" vertical="top" wrapText="1"/>
    </xf>
    <xf numFmtId="0" fontId="10" fillId="0" borderId="6" xfId="0" applyFont="1" applyFill="1" applyBorder="1" applyAlignment="1">
      <alignment horizontal="left" vertical="top" wrapText="1"/>
    </xf>
    <xf numFmtId="0" fontId="10" fillId="0" borderId="3" xfId="0" applyFont="1" applyFill="1" applyBorder="1" applyAlignment="1">
      <alignment horizontal="left" vertical="top" wrapText="1"/>
    </xf>
    <xf numFmtId="0" fontId="1" fillId="4" borderId="4" xfId="0" applyFont="1" applyFill="1" applyBorder="1" applyAlignment="1">
      <alignment horizontal="center" wrapText="1"/>
    </xf>
    <xf numFmtId="0" fontId="1" fillId="4" borderId="5" xfId="0" applyFont="1" applyFill="1" applyBorder="1" applyAlignment="1">
      <alignment horizontal="center" wrapText="1"/>
    </xf>
    <xf numFmtId="0" fontId="1" fillId="4" borderId="2" xfId="0" applyFont="1" applyFill="1" applyBorder="1" applyAlignment="1">
      <alignment horizontal="center" wrapText="1"/>
    </xf>
    <xf numFmtId="0" fontId="1" fillId="4" borderId="3" xfId="0" applyFont="1" applyFill="1" applyBorder="1" applyAlignment="1">
      <alignment horizontal="center" wrapText="1"/>
    </xf>
  </cellXfs>
  <cellStyles count="4">
    <cellStyle name="Comma 2" xfId="2"/>
    <cellStyle name="Normal" xfId="0" builtinId="0"/>
    <cellStyle name="Procent" xfId="1" builtinId="5"/>
    <cellStyle name="Virgulă" xfId="3"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W97"/>
  <sheetViews>
    <sheetView tabSelected="1" zoomScale="55" zoomScaleNormal="55" workbookViewId="0">
      <selection activeCell="G12" sqref="G12"/>
    </sheetView>
  </sheetViews>
  <sheetFormatPr defaultRowHeight="18.75" x14ac:dyDescent="0.3"/>
  <cols>
    <col min="1" max="1" width="31.7109375" style="26" customWidth="1"/>
    <col min="2" max="2" width="7" style="26" customWidth="1"/>
    <col min="3" max="3" width="9.28515625" style="26" bestFit="1" customWidth="1"/>
    <col min="4" max="4" width="20.140625" style="26" bestFit="1" customWidth="1"/>
    <col min="5" max="5" width="27.85546875" style="26" bestFit="1" customWidth="1"/>
    <col min="6" max="6" width="5.140625" style="26" bestFit="1" customWidth="1"/>
    <col min="7" max="7" width="34.28515625" style="26" customWidth="1"/>
    <col min="8" max="8" width="16.140625" style="26" bestFit="1" customWidth="1"/>
    <col min="9" max="9" width="11.28515625" style="26" customWidth="1"/>
    <col min="10" max="10" width="16.140625" style="26" bestFit="1" customWidth="1"/>
    <col min="11" max="11" width="11.28515625" style="26" customWidth="1"/>
    <col min="12" max="12" width="16.140625" style="26" bestFit="1" customWidth="1"/>
    <col min="13" max="15" width="11.28515625" style="26" customWidth="1"/>
    <col min="16" max="16" width="16.42578125" style="26" bestFit="1" customWidth="1"/>
    <col min="17" max="21" width="11.28515625" style="26" customWidth="1"/>
    <col min="22" max="22" width="16.5703125" style="26" bestFit="1" customWidth="1"/>
    <col min="23" max="23" width="11.28515625" style="26" customWidth="1"/>
    <col min="24" max="16384" width="9.140625" style="26"/>
  </cols>
  <sheetData>
    <row r="4" spans="1:23" x14ac:dyDescent="0.3">
      <c r="A4" s="27" t="s">
        <v>130</v>
      </c>
      <c r="B4" s="27"/>
      <c r="C4" s="27"/>
      <c r="D4" s="27"/>
      <c r="E4" s="27"/>
      <c r="F4" s="27"/>
      <c r="G4" s="28"/>
      <c r="H4" s="27"/>
      <c r="I4" s="27"/>
      <c r="J4" s="27"/>
      <c r="K4" s="27"/>
      <c r="L4" s="27"/>
      <c r="M4" s="27"/>
      <c r="P4" s="75" t="s">
        <v>134</v>
      </c>
      <c r="Q4" s="75"/>
      <c r="R4" s="75"/>
      <c r="S4" s="75"/>
      <c r="T4" s="75"/>
      <c r="U4" s="75"/>
      <c r="V4" s="75"/>
    </row>
    <row r="5" spans="1:23" ht="31.5" customHeight="1" x14ac:dyDescent="0.3">
      <c r="A5" s="27"/>
      <c r="B5" s="27"/>
      <c r="C5" s="27"/>
      <c r="D5" s="27"/>
      <c r="E5" s="27"/>
      <c r="F5" s="27"/>
      <c r="G5" s="27"/>
      <c r="H5" s="27"/>
      <c r="I5" s="27"/>
      <c r="J5" s="27"/>
      <c r="K5" s="27"/>
      <c r="L5" s="27"/>
      <c r="M5" s="27"/>
      <c r="P5" s="75"/>
      <c r="Q5" s="75"/>
      <c r="R5" s="75"/>
      <c r="S5" s="75"/>
      <c r="T5" s="75"/>
      <c r="U5" s="75"/>
      <c r="V5" s="75"/>
    </row>
    <row r="6" spans="1:23" s="30" customFormat="1" x14ac:dyDescent="0.3">
      <c r="A6" s="29" t="s">
        <v>67</v>
      </c>
      <c r="P6" s="75"/>
      <c r="Q6" s="75"/>
      <c r="R6" s="75"/>
      <c r="S6" s="75"/>
      <c r="T6" s="75"/>
      <c r="U6" s="75"/>
      <c r="V6" s="75"/>
    </row>
    <row r="7" spans="1:23" ht="23.45" customHeight="1" x14ac:dyDescent="0.3">
      <c r="A7" s="78" t="s">
        <v>131</v>
      </c>
      <c r="B7" s="78"/>
      <c r="C7" s="78"/>
      <c r="D7" s="78"/>
      <c r="E7" s="78"/>
      <c r="F7" s="78"/>
      <c r="P7" s="76"/>
      <c r="Q7" s="76"/>
      <c r="R7" s="76"/>
      <c r="S7" s="76"/>
      <c r="T7" s="76"/>
      <c r="U7" s="76"/>
      <c r="V7" s="76"/>
    </row>
    <row r="8" spans="1:23" ht="15" customHeight="1" x14ac:dyDescent="0.3">
      <c r="A8" s="83" t="s">
        <v>35</v>
      </c>
      <c r="B8" s="85" t="s">
        <v>7</v>
      </c>
      <c r="C8" s="85" t="s">
        <v>33</v>
      </c>
      <c r="D8" s="85" t="s">
        <v>44</v>
      </c>
      <c r="E8" s="85" t="s">
        <v>31</v>
      </c>
      <c r="F8" s="85" t="s">
        <v>32</v>
      </c>
      <c r="G8" s="85" t="s">
        <v>43</v>
      </c>
      <c r="H8" s="81" t="s">
        <v>53</v>
      </c>
      <c r="I8" s="82"/>
      <c r="J8" s="81" t="s">
        <v>54</v>
      </c>
      <c r="K8" s="82"/>
      <c r="L8" s="77" t="s">
        <v>92</v>
      </c>
      <c r="M8" s="77"/>
      <c r="N8" s="77" t="s">
        <v>93</v>
      </c>
      <c r="O8" s="77"/>
      <c r="P8" s="77" t="s">
        <v>94</v>
      </c>
      <c r="Q8" s="77"/>
      <c r="R8" s="77" t="s">
        <v>95</v>
      </c>
      <c r="S8" s="77"/>
      <c r="T8" s="77" t="s">
        <v>96</v>
      </c>
      <c r="U8" s="77"/>
      <c r="V8" s="77" t="s">
        <v>124</v>
      </c>
      <c r="W8" s="77"/>
    </row>
    <row r="9" spans="1:23" ht="56.25" x14ac:dyDescent="0.3">
      <c r="A9" s="84"/>
      <c r="B9" s="86"/>
      <c r="C9" s="86"/>
      <c r="D9" s="86"/>
      <c r="E9" s="86"/>
      <c r="F9" s="86"/>
      <c r="G9" s="86"/>
      <c r="H9" s="31" t="s">
        <v>27</v>
      </c>
      <c r="I9" s="31" t="s">
        <v>28</v>
      </c>
      <c r="J9" s="31" t="s">
        <v>27</v>
      </c>
      <c r="K9" s="31" t="s">
        <v>28</v>
      </c>
      <c r="L9" s="31" t="s">
        <v>27</v>
      </c>
      <c r="M9" s="31" t="s">
        <v>28</v>
      </c>
      <c r="N9" s="31" t="s">
        <v>27</v>
      </c>
      <c r="O9" s="31" t="s">
        <v>28</v>
      </c>
      <c r="P9" s="31" t="s">
        <v>27</v>
      </c>
      <c r="Q9" s="31" t="s">
        <v>28</v>
      </c>
      <c r="R9" s="31" t="s">
        <v>27</v>
      </c>
      <c r="S9" s="31" t="s">
        <v>28</v>
      </c>
      <c r="T9" s="31" t="s">
        <v>27</v>
      </c>
      <c r="U9" s="31" t="s">
        <v>28</v>
      </c>
      <c r="V9" s="31" t="s">
        <v>27</v>
      </c>
      <c r="W9" s="31" t="s">
        <v>28</v>
      </c>
    </row>
    <row r="10" spans="1:23" x14ac:dyDescent="0.3">
      <c r="A10" s="32">
        <v>1</v>
      </c>
      <c r="B10" s="33">
        <v>2</v>
      </c>
      <c r="C10" s="33">
        <v>3</v>
      </c>
      <c r="D10" s="33">
        <v>4</v>
      </c>
      <c r="E10" s="33">
        <v>5</v>
      </c>
      <c r="F10" s="33">
        <v>6</v>
      </c>
      <c r="G10" s="31">
        <v>7</v>
      </c>
      <c r="H10" s="31">
        <v>8</v>
      </c>
      <c r="I10" s="31">
        <v>9</v>
      </c>
      <c r="J10" s="31">
        <v>10</v>
      </c>
      <c r="K10" s="31">
        <v>11</v>
      </c>
      <c r="L10" s="31">
        <v>12</v>
      </c>
      <c r="M10" s="31">
        <v>13</v>
      </c>
      <c r="N10" s="31">
        <v>14</v>
      </c>
      <c r="O10" s="31">
        <v>15</v>
      </c>
      <c r="P10" s="31">
        <v>16</v>
      </c>
      <c r="Q10" s="31">
        <v>17</v>
      </c>
      <c r="R10" s="31">
        <v>18</v>
      </c>
      <c r="S10" s="31">
        <v>19</v>
      </c>
      <c r="T10" s="31">
        <v>20</v>
      </c>
      <c r="U10" s="31">
        <v>21</v>
      </c>
      <c r="V10" s="31">
        <v>20</v>
      </c>
      <c r="W10" s="31">
        <v>21</v>
      </c>
    </row>
    <row r="11" spans="1:23" x14ac:dyDescent="0.3">
      <c r="A11" s="34" t="s">
        <v>36</v>
      </c>
      <c r="B11" s="34"/>
      <c r="C11" s="34"/>
      <c r="D11" s="34"/>
      <c r="E11" s="34"/>
      <c r="F11" s="34"/>
      <c r="G11" s="34"/>
      <c r="H11" s="34"/>
      <c r="I11" s="34"/>
      <c r="J11" s="34"/>
      <c r="K11" s="34"/>
      <c r="L11" s="34"/>
      <c r="M11" s="34"/>
      <c r="N11" s="34"/>
      <c r="O11" s="34"/>
      <c r="P11" s="34"/>
      <c r="Q11" s="34"/>
      <c r="R11" s="34"/>
      <c r="S11" s="34"/>
      <c r="T11" s="34"/>
      <c r="U11" s="34"/>
      <c r="V11" s="34"/>
      <c r="W11" s="34"/>
    </row>
    <row r="12" spans="1:23" ht="56.25" x14ac:dyDescent="0.3">
      <c r="A12" s="35" t="s">
        <v>51</v>
      </c>
      <c r="B12" s="36"/>
      <c r="C12" s="37"/>
      <c r="D12" s="38"/>
      <c r="E12" s="37"/>
      <c r="F12" s="37"/>
      <c r="G12" s="39">
        <f>G13+G22</f>
        <v>257955.00400000002</v>
      </c>
      <c r="H12" s="37"/>
      <c r="I12" s="37"/>
      <c r="J12" s="37"/>
      <c r="K12" s="37"/>
      <c r="L12" s="39">
        <f>L13</f>
        <v>212199.00400000002</v>
      </c>
      <c r="M12" s="37"/>
      <c r="N12" s="37"/>
      <c r="O12" s="37"/>
      <c r="P12" s="37"/>
      <c r="Q12" s="37"/>
      <c r="R12" s="37"/>
      <c r="S12" s="37"/>
      <c r="T12" s="37"/>
      <c r="U12" s="37"/>
      <c r="V12" s="39">
        <f>V22</f>
        <v>45756</v>
      </c>
      <c r="W12" s="37"/>
    </row>
    <row r="13" spans="1:23" ht="37.5" customHeight="1" x14ac:dyDescent="0.3">
      <c r="A13" s="40" t="s">
        <v>69</v>
      </c>
      <c r="B13" s="37" t="s">
        <v>68</v>
      </c>
      <c r="C13" s="41">
        <v>8</v>
      </c>
      <c r="D13" s="42">
        <f>29224.714</f>
        <v>29224.714</v>
      </c>
      <c r="E13" s="42"/>
      <c r="F13" s="42"/>
      <c r="G13" s="42">
        <f>SUM(G14:G21)+0.01</f>
        <v>212199.00400000002</v>
      </c>
      <c r="H13" s="37"/>
      <c r="I13" s="37"/>
      <c r="J13" s="37"/>
      <c r="K13" s="37"/>
      <c r="L13" s="38">
        <f>G13</f>
        <v>212199.00400000002</v>
      </c>
      <c r="M13" s="37"/>
      <c r="N13" s="37"/>
      <c r="O13" s="37"/>
      <c r="P13" s="37"/>
      <c r="Q13" s="37"/>
      <c r="R13" s="37"/>
      <c r="S13" s="37"/>
      <c r="T13" s="37"/>
      <c r="U13" s="37"/>
      <c r="V13" s="37"/>
      <c r="W13" s="37"/>
    </row>
    <row r="14" spans="1:23" x14ac:dyDescent="0.3">
      <c r="A14" s="35" t="s">
        <v>105</v>
      </c>
      <c r="B14" s="37" t="s">
        <v>68</v>
      </c>
      <c r="C14" s="41">
        <v>1</v>
      </c>
      <c r="D14" s="42">
        <f>D13</f>
        <v>29224.714</v>
      </c>
      <c r="E14" s="37"/>
      <c r="F14" s="37"/>
      <c r="G14" s="42">
        <f>C14*D14</f>
        <v>29224.714</v>
      </c>
      <c r="H14" s="37"/>
      <c r="I14" s="37"/>
      <c r="J14" s="37"/>
      <c r="K14" s="37"/>
      <c r="L14" s="38">
        <f t="shared" ref="L14:L21" si="0">G14</f>
        <v>29224.714</v>
      </c>
      <c r="M14" s="37"/>
      <c r="N14" s="37"/>
      <c r="O14" s="37"/>
      <c r="P14" s="37"/>
      <c r="Q14" s="37"/>
      <c r="R14" s="37"/>
      <c r="S14" s="37"/>
      <c r="T14" s="37"/>
      <c r="U14" s="37"/>
      <c r="V14" s="37"/>
      <c r="W14" s="37"/>
    </row>
    <row r="15" spans="1:23" x14ac:dyDescent="0.3">
      <c r="A15" s="43" t="s">
        <v>110</v>
      </c>
      <c r="B15" s="37" t="s">
        <v>68</v>
      </c>
      <c r="C15" s="41">
        <f>C14</f>
        <v>1</v>
      </c>
      <c r="D15" s="42">
        <f>D14</f>
        <v>29224.714</v>
      </c>
      <c r="E15" s="37"/>
      <c r="F15" s="37"/>
      <c r="G15" s="42">
        <f t="shared" ref="G15:G21" si="1">C15*D15</f>
        <v>29224.714</v>
      </c>
      <c r="H15" s="37"/>
      <c r="I15" s="37"/>
      <c r="J15" s="37"/>
      <c r="K15" s="37"/>
      <c r="L15" s="38">
        <f t="shared" si="0"/>
        <v>29224.714</v>
      </c>
      <c r="M15" s="37"/>
      <c r="N15" s="37"/>
      <c r="O15" s="37"/>
      <c r="P15" s="37"/>
      <c r="Q15" s="37"/>
      <c r="R15" s="37"/>
      <c r="S15" s="37"/>
      <c r="T15" s="37"/>
      <c r="U15" s="37"/>
      <c r="V15" s="37"/>
      <c r="W15" s="37"/>
    </row>
    <row r="16" spans="1:23" ht="37.5" x14ac:dyDescent="0.3">
      <c r="A16" s="43" t="s">
        <v>106</v>
      </c>
      <c r="B16" s="37" t="s">
        <v>68</v>
      </c>
      <c r="C16" s="41">
        <f>C15</f>
        <v>1</v>
      </c>
      <c r="D16" s="42">
        <f>D15</f>
        <v>29224.714</v>
      </c>
      <c r="E16" s="37"/>
      <c r="F16" s="37"/>
      <c r="G16" s="42">
        <f t="shared" si="1"/>
        <v>29224.714</v>
      </c>
      <c r="H16" s="37"/>
      <c r="I16" s="37"/>
      <c r="J16" s="37"/>
      <c r="K16" s="37"/>
      <c r="L16" s="38">
        <f t="shared" si="0"/>
        <v>29224.714</v>
      </c>
      <c r="M16" s="37"/>
      <c r="N16" s="37"/>
      <c r="O16" s="37"/>
      <c r="P16" s="37"/>
      <c r="Q16" s="37"/>
      <c r="R16" s="37"/>
      <c r="S16" s="37"/>
      <c r="T16" s="37"/>
      <c r="U16" s="37"/>
      <c r="V16" s="37"/>
      <c r="W16" s="37"/>
    </row>
    <row r="17" spans="1:23" ht="37.5" x14ac:dyDescent="0.3">
      <c r="A17" s="43" t="s">
        <v>126</v>
      </c>
      <c r="B17" s="37" t="s">
        <v>68</v>
      </c>
      <c r="C17" s="41">
        <f t="shared" ref="C17:C21" si="2">C16</f>
        <v>1</v>
      </c>
      <c r="D17" s="42">
        <f>29224.71+7626-D18</f>
        <v>32403.71</v>
      </c>
      <c r="E17" s="37"/>
      <c r="F17" s="37"/>
      <c r="G17" s="42">
        <f t="shared" si="1"/>
        <v>32403.71</v>
      </c>
      <c r="H17" s="37"/>
      <c r="I17" s="37"/>
      <c r="J17" s="37"/>
      <c r="K17" s="37"/>
      <c r="L17" s="38">
        <f t="shared" si="0"/>
        <v>32403.71</v>
      </c>
      <c r="M17" s="37"/>
      <c r="N17" s="37"/>
      <c r="O17" s="37"/>
      <c r="P17" s="37"/>
      <c r="Q17" s="37"/>
      <c r="R17" s="37"/>
      <c r="S17" s="37"/>
      <c r="T17" s="37"/>
      <c r="U17" s="37"/>
      <c r="V17" s="37"/>
      <c r="W17" s="37"/>
    </row>
    <row r="18" spans="1:23" ht="37.5" x14ac:dyDescent="0.3">
      <c r="A18" s="43" t="s">
        <v>125</v>
      </c>
      <c r="B18" s="37" t="s">
        <v>68</v>
      </c>
      <c r="C18" s="41">
        <f t="shared" si="2"/>
        <v>1</v>
      </c>
      <c r="D18" s="42">
        <v>4447</v>
      </c>
      <c r="E18" s="37"/>
      <c r="F18" s="37"/>
      <c r="G18" s="42">
        <f>D18</f>
        <v>4447</v>
      </c>
      <c r="H18" s="37"/>
      <c r="I18" s="37"/>
      <c r="J18" s="37"/>
      <c r="K18" s="37"/>
      <c r="L18" s="38">
        <f t="shared" si="0"/>
        <v>4447</v>
      </c>
      <c r="M18" s="37"/>
      <c r="N18" s="37"/>
      <c r="O18" s="37"/>
      <c r="P18" s="37"/>
      <c r="Q18" s="37"/>
      <c r="R18" s="37"/>
      <c r="S18" s="37"/>
      <c r="T18" s="37"/>
      <c r="U18" s="37"/>
      <c r="V18" s="37"/>
      <c r="W18" s="37"/>
    </row>
    <row r="19" spans="1:23" ht="37.5" x14ac:dyDescent="0.3">
      <c r="A19" s="43" t="s">
        <v>127</v>
      </c>
      <c r="B19" s="37" t="s">
        <v>68</v>
      </c>
      <c r="C19" s="41">
        <f>C17</f>
        <v>1</v>
      </c>
      <c r="D19" s="42">
        <f>D13</f>
        <v>29224.714</v>
      </c>
      <c r="E19" s="37"/>
      <c r="F19" s="37"/>
      <c r="G19" s="42">
        <f t="shared" si="1"/>
        <v>29224.714</v>
      </c>
      <c r="H19" s="37"/>
      <c r="I19" s="37"/>
      <c r="J19" s="37"/>
      <c r="K19" s="37"/>
      <c r="L19" s="38">
        <f t="shared" si="0"/>
        <v>29224.714</v>
      </c>
      <c r="M19" s="37"/>
      <c r="N19" s="37"/>
      <c r="O19" s="37"/>
      <c r="P19" s="37"/>
      <c r="Q19" s="37"/>
      <c r="R19" s="37"/>
      <c r="S19" s="37"/>
      <c r="T19" s="37"/>
      <c r="U19" s="37"/>
      <c r="V19" s="37"/>
      <c r="W19" s="37"/>
    </row>
    <row r="20" spans="1:23" x14ac:dyDescent="0.3">
      <c r="A20" s="43" t="s">
        <v>128</v>
      </c>
      <c r="B20" s="37" t="s">
        <v>68</v>
      </c>
      <c r="C20" s="41">
        <f t="shared" si="2"/>
        <v>1</v>
      </c>
      <c r="D20" s="42">
        <f t="shared" ref="D20:D21" si="3">D19</f>
        <v>29224.714</v>
      </c>
      <c r="E20" s="37"/>
      <c r="F20" s="37"/>
      <c r="G20" s="42">
        <f t="shared" si="1"/>
        <v>29224.714</v>
      </c>
      <c r="H20" s="37"/>
      <c r="I20" s="37"/>
      <c r="J20" s="37"/>
      <c r="K20" s="37"/>
      <c r="L20" s="38">
        <f t="shared" si="0"/>
        <v>29224.714</v>
      </c>
      <c r="M20" s="37"/>
      <c r="N20" s="37"/>
      <c r="O20" s="37"/>
      <c r="P20" s="37"/>
      <c r="Q20" s="37"/>
      <c r="R20" s="37"/>
      <c r="S20" s="37"/>
      <c r="T20" s="37"/>
      <c r="U20" s="37"/>
      <c r="V20" s="37"/>
      <c r="W20" s="37"/>
    </row>
    <row r="21" spans="1:23" x14ac:dyDescent="0.3">
      <c r="A21" s="44" t="s">
        <v>129</v>
      </c>
      <c r="B21" s="37" t="s">
        <v>68</v>
      </c>
      <c r="C21" s="41">
        <f t="shared" si="2"/>
        <v>1</v>
      </c>
      <c r="D21" s="42">
        <f t="shared" si="3"/>
        <v>29224.714</v>
      </c>
      <c r="E21" s="37"/>
      <c r="F21" s="37"/>
      <c r="G21" s="42">
        <f t="shared" si="1"/>
        <v>29224.714</v>
      </c>
      <c r="H21" s="37"/>
      <c r="I21" s="37"/>
      <c r="J21" s="37"/>
      <c r="K21" s="37"/>
      <c r="L21" s="38">
        <f t="shared" si="0"/>
        <v>29224.714</v>
      </c>
      <c r="M21" s="38"/>
      <c r="N21" s="38"/>
      <c r="O21" s="38"/>
      <c r="P21" s="38"/>
      <c r="Q21" s="38"/>
      <c r="R21" s="38"/>
      <c r="S21" s="38"/>
      <c r="T21" s="38"/>
      <c r="U21" s="38"/>
      <c r="V21" s="38"/>
      <c r="W21" s="38"/>
    </row>
    <row r="22" spans="1:23" ht="36" customHeight="1" x14ac:dyDescent="0.3">
      <c r="A22" s="40" t="s">
        <v>112</v>
      </c>
      <c r="B22" s="37" t="s">
        <v>68</v>
      </c>
      <c r="C22" s="41">
        <v>7</v>
      </c>
      <c r="D22" s="42">
        <f>SUM(D23:D28)</f>
        <v>45756</v>
      </c>
      <c r="E22" s="42"/>
      <c r="F22" s="42"/>
      <c r="G22" s="42">
        <f>SUM(G23:G28)</f>
        <v>45756</v>
      </c>
      <c r="H22" s="37"/>
      <c r="I22" s="37"/>
      <c r="J22" s="37"/>
      <c r="K22" s="37"/>
      <c r="L22" s="38"/>
      <c r="M22" s="38"/>
      <c r="N22" s="38"/>
      <c r="O22" s="38"/>
      <c r="P22" s="38"/>
      <c r="Q22" s="38"/>
      <c r="R22" s="38"/>
      <c r="S22" s="38"/>
      <c r="T22" s="38"/>
      <c r="U22" s="38"/>
      <c r="V22" s="38">
        <f t="shared" ref="V22:V28" si="4">G22</f>
        <v>45756</v>
      </c>
      <c r="W22" s="38"/>
    </row>
    <row r="23" spans="1:23" x14ac:dyDescent="0.3">
      <c r="A23" s="35" t="s">
        <v>105</v>
      </c>
      <c r="B23" s="37" t="s">
        <v>68</v>
      </c>
      <c r="C23" s="41">
        <v>1</v>
      </c>
      <c r="D23" s="42">
        <v>7626</v>
      </c>
      <c r="E23" s="37"/>
      <c r="F23" s="37"/>
      <c r="G23" s="42">
        <f>C23*D23</f>
        <v>7626</v>
      </c>
      <c r="H23" s="37"/>
      <c r="I23" s="37"/>
      <c r="J23" s="37"/>
      <c r="K23" s="37"/>
      <c r="L23" s="38"/>
      <c r="M23" s="38"/>
      <c r="N23" s="38"/>
      <c r="O23" s="38"/>
      <c r="P23" s="38"/>
      <c r="Q23" s="38"/>
      <c r="R23" s="38"/>
      <c r="S23" s="38"/>
      <c r="T23" s="38"/>
      <c r="U23" s="38"/>
      <c r="V23" s="38">
        <f t="shared" si="4"/>
        <v>7626</v>
      </c>
      <c r="W23" s="38"/>
    </row>
    <row r="24" spans="1:23" x14ac:dyDescent="0.3">
      <c r="A24" s="43" t="s">
        <v>110</v>
      </c>
      <c r="B24" s="37" t="s">
        <v>68</v>
      </c>
      <c r="C24" s="41">
        <f>C23</f>
        <v>1</v>
      </c>
      <c r="D24" s="42">
        <f>D23</f>
        <v>7626</v>
      </c>
      <c r="E24" s="37"/>
      <c r="F24" s="37"/>
      <c r="G24" s="42">
        <f t="shared" ref="G24:G28" si="5">C24*D24</f>
        <v>7626</v>
      </c>
      <c r="H24" s="37"/>
      <c r="I24" s="37"/>
      <c r="J24" s="37"/>
      <c r="K24" s="37"/>
      <c r="L24" s="38"/>
      <c r="M24" s="38"/>
      <c r="N24" s="38"/>
      <c r="O24" s="38"/>
      <c r="P24" s="38"/>
      <c r="Q24" s="38"/>
      <c r="R24" s="38"/>
      <c r="S24" s="38"/>
      <c r="T24" s="38"/>
      <c r="U24" s="38"/>
      <c r="V24" s="38">
        <f t="shared" si="4"/>
        <v>7626</v>
      </c>
      <c r="W24" s="38"/>
    </row>
    <row r="25" spans="1:23" ht="37.5" x14ac:dyDescent="0.3">
      <c r="A25" s="43" t="s">
        <v>106</v>
      </c>
      <c r="B25" s="37" t="s">
        <v>68</v>
      </c>
      <c r="C25" s="41">
        <f>C24</f>
        <v>1</v>
      </c>
      <c r="D25" s="42">
        <f>D24</f>
        <v>7626</v>
      </c>
      <c r="E25" s="37"/>
      <c r="F25" s="37"/>
      <c r="G25" s="42">
        <f t="shared" si="5"/>
        <v>7626</v>
      </c>
      <c r="H25" s="37"/>
      <c r="I25" s="37"/>
      <c r="J25" s="37"/>
      <c r="K25" s="37"/>
      <c r="L25" s="38"/>
      <c r="M25" s="38"/>
      <c r="N25" s="38"/>
      <c r="O25" s="38"/>
      <c r="P25" s="38"/>
      <c r="Q25" s="38"/>
      <c r="R25" s="38"/>
      <c r="S25" s="38"/>
      <c r="T25" s="38"/>
      <c r="U25" s="38"/>
      <c r="V25" s="38">
        <f t="shared" si="4"/>
        <v>7626</v>
      </c>
      <c r="W25" s="38"/>
    </row>
    <row r="26" spans="1:23" ht="37.5" x14ac:dyDescent="0.3">
      <c r="A26" s="43" t="s">
        <v>107</v>
      </c>
      <c r="B26" s="37" t="s">
        <v>68</v>
      </c>
      <c r="C26" s="41">
        <f t="shared" ref="C26:D28" si="6">C25</f>
        <v>1</v>
      </c>
      <c r="D26" s="42">
        <f>D25</f>
        <v>7626</v>
      </c>
      <c r="E26" s="37"/>
      <c r="F26" s="37"/>
      <c r="G26" s="42">
        <f t="shared" si="5"/>
        <v>7626</v>
      </c>
      <c r="H26" s="37"/>
      <c r="I26" s="37"/>
      <c r="J26" s="37"/>
      <c r="K26" s="37"/>
      <c r="L26" s="38"/>
      <c r="M26" s="38"/>
      <c r="N26" s="38"/>
      <c r="O26" s="38"/>
      <c r="P26" s="38"/>
      <c r="Q26" s="38"/>
      <c r="R26" s="38"/>
      <c r="S26" s="38"/>
      <c r="T26" s="38"/>
      <c r="U26" s="38"/>
      <c r="V26" s="38">
        <f t="shared" si="4"/>
        <v>7626</v>
      </c>
      <c r="W26" s="38"/>
    </row>
    <row r="27" spans="1:23" x14ac:dyDescent="0.3">
      <c r="A27" s="43" t="s">
        <v>108</v>
      </c>
      <c r="B27" s="37" t="s">
        <v>68</v>
      </c>
      <c r="C27" s="41">
        <f t="shared" si="6"/>
        <v>1</v>
      </c>
      <c r="D27" s="42">
        <f>D26</f>
        <v>7626</v>
      </c>
      <c r="E27" s="37"/>
      <c r="F27" s="37"/>
      <c r="G27" s="42">
        <f t="shared" si="5"/>
        <v>7626</v>
      </c>
      <c r="H27" s="37"/>
      <c r="I27" s="37"/>
      <c r="J27" s="37"/>
      <c r="K27" s="37"/>
      <c r="L27" s="38"/>
      <c r="M27" s="38"/>
      <c r="N27" s="38"/>
      <c r="O27" s="38"/>
      <c r="P27" s="38"/>
      <c r="Q27" s="38"/>
      <c r="R27" s="38"/>
      <c r="S27" s="38"/>
      <c r="T27" s="38"/>
      <c r="U27" s="38"/>
      <c r="V27" s="38">
        <f t="shared" si="4"/>
        <v>7626</v>
      </c>
      <c r="W27" s="38"/>
    </row>
    <row r="28" spans="1:23" x14ac:dyDescent="0.3">
      <c r="A28" s="44" t="s">
        <v>109</v>
      </c>
      <c r="B28" s="37" t="s">
        <v>68</v>
      </c>
      <c r="C28" s="41">
        <f t="shared" si="6"/>
        <v>1</v>
      </c>
      <c r="D28" s="42">
        <f t="shared" si="6"/>
        <v>7626</v>
      </c>
      <c r="E28" s="37"/>
      <c r="F28" s="37"/>
      <c r="G28" s="42">
        <f t="shared" si="5"/>
        <v>7626</v>
      </c>
      <c r="H28" s="37"/>
      <c r="I28" s="37"/>
      <c r="J28" s="37"/>
      <c r="K28" s="37"/>
      <c r="L28" s="38"/>
      <c r="M28" s="38"/>
      <c r="N28" s="38"/>
      <c r="O28" s="38"/>
      <c r="P28" s="38"/>
      <c r="Q28" s="38"/>
      <c r="R28" s="38"/>
      <c r="S28" s="38"/>
      <c r="T28" s="38"/>
      <c r="U28" s="38"/>
      <c r="V28" s="38">
        <f t="shared" si="4"/>
        <v>7626</v>
      </c>
      <c r="W28" s="38"/>
    </row>
    <row r="29" spans="1:23" ht="37.5" x14ac:dyDescent="0.3">
      <c r="A29" s="45" t="s">
        <v>1</v>
      </c>
      <c r="B29" s="37"/>
      <c r="C29" s="37"/>
      <c r="D29" s="38"/>
      <c r="E29" s="38"/>
      <c r="F29" s="38"/>
      <c r="G29" s="39">
        <f>G12</f>
        <v>257955.00400000002</v>
      </c>
      <c r="H29" s="39"/>
      <c r="I29" s="39"/>
      <c r="J29" s="39"/>
      <c r="K29" s="39"/>
      <c r="L29" s="39">
        <f>L12</f>
        <v>212199.00400000002</v>
      </c>
      <c r="M29" s="37"/>
      <c r="N29" s="37"/>
      <c r="O29" s="37"/>
      <c r="P29" s="37"/>
      <c r="Q29" s="37"/>
      <c r="R29" s="37"/>
      <c r="S29" s="37"/>
      <c r="T29" s="37"/>
      <c r="U29" s="37"/>
      <c r="V29" s="39">
        <f>V12</f>
        <v>45756</v>
      </c>
      <c r="W29" s="37"/>
    </row>
    <row r="30" spans="1:23" ht="37.5" x14ac:dyDescent="0.3">
      <c r="A30" s="46" t="s">
        <v>37</v>
      </c>
      <c r="B30" s="34"/>
      <c r="C30" s="34"/>
      <c r="D30" s="34"/>
      <c r="E30" s="34"/>
      <c r="F30" s="34"/>
      <c r="G30" s="34"/>
      <c r="H30" s="34"/>
      <c r="I30" s="34"/>
      <c r="J30" s="34"/>
      <c r="K30" s="34"/>
      <c r="L30" s="34"/>
      <c r="M30" s="34"/>
      <c r="N30" s="34"/>
      <c r="O30" s="34"/>
      <c r="P30" s="34"/>
      <c r="Q30" s="34"/>
      <c r="R30" s="34"/>
      <c r="S30" s="34"/>
      <c r="T30" s="34"/>
      <c r="U30" s="34"/>
      <c r="V30" s="34"/>
      <c r="W30" s="34"/>
    </row>
    <row r="31" spans="1:23" ht="75" x14ac:dyDescent="0.3">
      <c r="A31" s="47" t="s">
        <v>2</v>
      </c>
      <c r="B31" s="37"/>
      <c r="C31" s="37"/>
      <c r="D31" s="37"/>
      <c r="E31" s="37"/>
      <c r="F31" s="37"/>
      <c r="G31" s="39">
        <f>G32+G33</f>
        <v>67707.76999999999</v>
      </c>
      <c r="H31" s="37"/>
      <c r="I31" s="37"/>
      <c r="J31" s="37"/>
      <c r="K31" s="37"/>
      <c r="L31" s="39">
        <f>L32</f>
        <v>49107.77</v>
      </c>
      <c r="M31" s="37"/>
      <c r="N31" s="37"/>
      <c r="O31" s="37"/>
      <c r="P31" s="37"/>
      <c r="Q31" s="37"/>
      <c r="R31" s="37"/>
      <c r="S31" s="37"/>
      <c r="T31" s="37"/>
      <c r="U31" s="37"/>
      <c r="V31" s="39">
        <f>V33</f>
        <v>18600</v>
      </c>
      <c r="W31" s="39"/>
    </row>
    <row r="32" spans="1:23" ht="37.5" x14ac:dyDescent="0.3">
      <c r="A32" s="47" t="s">
        <v>70</v>
      </c>
      <c r="B32" s="37" t="s">
        <v>71</v>
      </c>
      <c r="C32" s="41">
        <v>1</v>
      </c>
      <c r="D32" s="48">
        <f>49107.77</f>
        <v>49107.77</v>
      </c>
      <c r="E32" s="38"/>
      <c r="F32" s="38"/>
      <c r="G32" s="38">
        <f>C32*D32</f>
        <v>49107.77</v>
      </c>
      <c r="H32" s="37"/>
      <c r="I32" s="37"/>
      <c r="J32" s="37"/>
      <c r="K32" s="37"/>
      <c r="L32" s="38">
        <f>G32</f>
        <v>49107.77</v>
      </c>
      <c r="M32" s="37"/>
      <c r="N32" s="37"/>
      <c r="O32" s="37"/>
      <c r="P32" s="37"/>
      <c r="Q32" s="37"/>
      <c r="R32" s="37"/>
      <c r="S32" s="37"/>
      <c r="T32" s="37"/>
      <c r="U32" s="37"/>
      <c r="V32" s="37"/>
      <c r="W32" s="37"/>
    </row>
    <row r="33" spans="1:23" ht="56.25" x14ac:dyDescent="0.3">
      <c r="A33" s="47" t="s">
        <v>113</v>
      </c>
      <c r="B33" s="37" t="s">
        <v>71</v>
      </c>
      <c r="C33" s="41">
        <v>1</v>
      </c>
      <c r="D33" s="48">
        <v>18600</v>
      </c>
      <c r="E33" s="38"/>
      <c r="F33" s="38"/>
      <c r="G33" s="38">
        <f>D33</f>
        <v>18600</v>
      </c>
      <c r="H33" s="37"/>
      <c r="I33" s="37"/>
      <c r="J33" s="37"/>
      <c r="K33" s="37"/>
      <c r="M33" s="37"/>
      <c r="N33" s="37"/>
      <c r="O33" s="37"/>
      <c r="P33" s="37"/>
      <c r="Q33" s="37"/>
      <c r="R33" s="37"/>
      <c r="S33" s="37"/>
      <c r="T33" s="37"/>
      <c r="U33" s="37"/>
      <c r="V33" s="38">
        <f>G33</f>
        <v>18600</v>
      </c>
      <c r="W33" s="37"/>
    </row>
    <row r="34" spans="1:23" ht="37.5" x14ac:dyDescent="0.3">
      <c r="A34" s="47" t="s">
        <v>55</v>
      </c>
      <c r="B34" s="37"/>
      <c r="C34" s="41"/>
      <c r="D34" s="37"/>
      <c r="E34" s="37"/>
      <c r="F34" s="37"/>
      <c r="G34" s="39">
        <f>G35</f>
        <v>9668.23</v>
      </c>
      <c r="H34" s="37"/>
      <c r="I34" s="37"/>
      <c r="J34" s="37"/>
      <c r="K34" s="37"/>
      <c r="L34" s="37"/>
      <c r="M34" s="37"/>
      <c r="N34" s="39">
        <f>N35</f>
        <v>9668.23</v>
      </c>
      <c r="O34" s="37"/>
      <c r="P34" s="37"/>
      <c r="Q34" s="37"/>
      <c r="R34" s="37"/>
      <c r="S34" s="37"/>
      <c r="T34" s="37"/>
      <c r="U34" s="37"/>
      <c r="V34" s="37"/>
      <c r="W34" s="37"/>
    </row>
    <row r="35" spans="1:23" ht="37.5" x14ac:dyDescent="0.3">
      <c r="A35" s="47" t="s">
        <v>76</v>
      </c>
      <c r="B35" s="37" t="s">
        <v>71</v>
      </c>
      <c r="C35" s="41">
        <v>1</v>
      </c>
      <c r="D35" s="38">
        <v>9668.23</v>
      </c>
      <c r="E35" s="38"/>
      <c r="F35" s="38"/>
      <c r="G35" s="38">
        <f>D35</f>
        <v>9668.23</v>
      </c>
      <c r="H35" s="37"/>
      <c r="I35" s="37"/>
      <c r="J35" s="37"/>
      <c r="K35" s="37"/>
      <c r="L35" s="37"/>
      <c r="M35" s="37"/>
      <c r="N35" s="38">
        <f>G35</f>
        <v>9668.23</v>
      </c>
      <c r="O35" s="37"/>
      <c r="P35" s="37"/>
      <c r="Q35" s="37"/>
      <c r="R35" s="37"/>
      <c r="S35" s="37"/>
      <c r="T35" s="37"/>
      <c r="U35" s="37"/>
      <c r="V35" s="37"/>
      <c r="W35" s="37"/>
    </row>
    <row r="36" spans="1:23" ht="56.25" x14ac:dyDescent="0.3">
      <c r="A36" s="45" t="s">
        <v>56</v>
      </c>
      <c r="B36" s="37"/>
      <c r="C36" s="37"/>
      <c r="D36" s="38"/>
      <c r="E36" s="38"/>
      <c r="F36" s="38"/>
      <c r="G36" s="39">
        <f>G31+G34</f>
        <v>77375.999999999985</v>
      </c>
      <c r="H36" s="39"/>
      <c r="I36" s="39"/>
      <c r="J36" s="39"/>
      <c r="K36" s="39"/>
      <c r="L36" s="39">
        <f>L31</f>
        <v>49107.77</v>
      </c>
      <c r="M36" s="39"/>
      <c r="N36" s="39">
        <f>N31+N34</f>
        <v>9668.23</v>
      </c>
      <c r="O36" s="37"/>
      <c r="P36" s="37"/>
      <c r="Q36" s="37"/>
      <c r="R36" s="37"/>
      <c r="S36" s="37"/>
      <c r="T36" s="37"/>
      <c r="U36" s="37"/>
      <c r="V36" s="39">
        <f>V31</f>
        <v>18600</v>
      </c>
      <c r="W36" s="37"/>
    </row>
    <row r="37" spans="1:23" x14ac:dyDescent="0.3">
      <c r="A37" s="34" t="s">
        <v>38</v>
      </c>
      <c r="B37" s="34"/>
      <c r="C37" s="34"/>
      <c r="D37" s="34"/>
      <c r="E37" s="34"/>
      <c r="F37" s="34"/>
      <c r="G37" s="34"/>
      <c r="H37" s="34"/>
      <c r="I37" s="34"/>
      <c r="J37" s="34"/>
      <c r="K37" s="34"/>
      <c r="L37" s="34"/>
      <c r="M37" s="34"/>
      <c r="N37" s="34"/>
      <c r="O37" s="34"/>
      <c r="P37" s="34"/>
      <c r="Q37" s="34"/>
      <c r="R37" s="34"/>
      <c r="S37" s="34"/>
      <c r="T37" s="34"/>
      <c r="U37" s="34"/>
      <c r="V37" s="34"/>
      <c r="W37" s="34"/>
    </row>
    <row r="38" spans="1:23" ht="112.5" x14ac:dyDescent="0.3">
      <c r="A38" s="49" t="s">
        <v>29</v>
      </c>
      <c r="B38" s="37"/>
      <c r="C38" s="37"/>
      <c r="D38" s="38"/>
      <c r="E38" s="38"/>
      <c r="F38" s="38"/>
      <c r="G38" s="39">
        <f>SUM(G39:G42)</f>
        <v>128096.31999999999</v>
      </c>
      <c r="H38" s="39"/>
      <c r="I38" s="39"/>
      <c r="J38" s="39">
        <f>SUM(J39:J42)</f>
        <v>128096.31999999999</v>
      </c>
      <c r="K38" s="37"/>
      <c r="L38" s="37"/>
      <c r="M38" s="37"/>
      <c r="N38" s="37"/>
      <c r="O38" s="37"/>
      <c r="P38" s="37"/>
      <c r="Q38" s="37"/>
      <c r="R38" s="37"/>
      <c r="S38" s="37"/>
      <c r="T38" s="37"/>
      <c r="U38" s="37"/>
      <c r="V38" s="39"/>
      <c r="W38" s="37"/>
    </row>
    <row r="39" spans="1:23" ht="37.5" x14ac:dyDescent="0.3">
      <c r="A39" s="49" t="s">
        <v>72</v>
      </c>
      <c r="B39" s="37" t="s">
        <v>71</v>
      </c>
      <c r="C39" s="41">
        <v>1</v>
      </c>
      <c r="D39" s="38">
        <v>47120.39</v>
      </c>
      <c r="E39" s="38"/>
      <c r="F39" s="38"/>
      <c r="G39" s="38">
        <f t="shared" ref="G39:G42" si="7">C39*D39</f>
        <v>47120.39</v>
      </c>
      <c r="H39" s="37"/>
      <c r="I39" s="37"/>
      <c r="J39" s="38">
        <f>G39</f>
        <v>47120.39</v>
      </c>
      <c r="K39" s="37"/>
      <c r="L39" s="37"/>
      <c r="M39" s="37"/>
      <c r="N39" s="37"/>
      <c r="O39" s="37"/>
      <c r="P39" s="37"/>
      <c r="Q39" s="37"/>
      <c r="R39" s="37"/>
      <c r="S39" s="37"/>
      <c r="T39" s="37"/>
      <c r="U39" s="37"/>
      <c r="V39" s="37"/>
      <c r="W39" s="37"/>
    </row>
    <row r="40" spans="1:23" ht="37.5" x14ac:dyDescent="0.3">
      <c r="A40" s="49" t="s">
        <v>73</v>
      </c>
      <c r="B40" s="37" t="s">
        <v>71</v>
      </c>
      <c r="C40" s="41">
        <v>1</v>
      </c>
      <c r="D40" s="38">
        <v>9920</v>
      </c>
      <c r="E40" s="38"/>
      <c r="F40" s="38"/>
      <c r="G40" s="38">
        <f t="shared" si="7"/>
        <v>9920</v>
      </c>
      <c r="H40" s="37"/>
      <c r="I40" s="37"/>
      <c r="J40" s="38">
        <f>G40</f>
        <v>9920</v>
      </c>
      <c r="K40" s="37"/>
      <c r="L40" s="37"/>
      <c r="M40" s="37"/>
      <c r="N40" s="37"/>
      <c r="O40" s="37"/>
      <c r="P40" s="37"/>
      <c r="Q40" s="37"/>
      <c r="R40" s="37"/>
      <c r="S40" s="37"/>
      <c r="T40" s="37"/>
      <c r="U40" s="37"/>
      <c r="V40" s="37"/>
      <c r="W40" s="37"/>
    </row>
    <row r="41" spans="1:23" ht="37.5" x14ac:dyDescent="0.3">
      <c r="A41" s="49" t="s">
        <v>74</v>
      </c>
      <c r="B41" s="37" t="s">
        <v>71</v>
      </c>
      <c r="C41" s="41">
        <v>1</v>
      </c>
      <c r="D41" s="38">
        <v>9680.32</v>
      </c>
      <c r="E41" s="38"/>
      <c r="F41" s="38"/>
      <c r="G41" s="38">
        <f t="shared" si="7"/>
        <v>9680.32</v>
      </c>
      <c r="H41" s="37"/>
      <c r="I41" s="37"/>
      <c r="J41" s="38">
        <f>G41</f>
        <v>9680.32</v>
      </c>
      <c r="K41" s="37"/>
      <c r="L41" s="37"/>
      <c r="M41" s="37"/>
      <c r="N41" s="37"/>
      <c r="O41" s="37"/>
      <c r="P41" s="37"/>
      <c r="Q41" s="37"/>
      <c r="R41" s="37"/>
      <c r="S41" s="37"/>
      <c r="T41" s="37"/>
      <c r="U41" s="37"/>
      <c r="V41" s="37"/>
      <c r="W41" s="37"/>
    </row>
    <row r="42" spans="1:23" ht="56.25" x14ac:dyDescent="0.3">
      <c r="A42" s="49" t="s">
        <v>75</v>
      </c>
      <c r="B42" s="37" t="s">
        <v>71</v>
      </c>
      <c r="C42" s="41">
        <v>1</v>
      </c>
      <c r="D42" s="38">
        <v>61375.61</v>
      </c>
      <c r="E42" s="38"/>
      <c r="F42" s="38"/>
      <c r="G42" s="38">
        <f t="shared" si="7"/>
        <v>61375.61</v>
      </c>
      <c r="H42" s="38"/>
      <c r="I42" s="37"/>
      <c r="J42" s="38">
        <f>G42</f>
        <v>61375.61</v>
      </c>
      <c r="K42" s="37"/>
      <c r="L42" s="37"/>
      <c r="M42" s="37"/>
      <c r="N42" s="37"/>
      <c r="O42" s="37"/>
      <c r="P42" s="37"/>
      <c r="Q42" s="37"/>
      <c r="R42" s="37"/>
      <c r="S42" s="37"/>
      <c r="T42" s="37"/>
      <c r="U42" s="37"/>
      <c r="V42" s="37"/>
      <c r="W42" s="37"/>
    </row>
    <row r="43" spans="1:23" ht="55.5" customHeight="1" x14ac:dyDescent="0.3">
      <c r="A43" s="50" t="s">
        <v>8</v>
      </c>
      <c r="B43" s="37"/>
      <c r="C43" s="37"/>
      <c r="D43" s="37"/>
      <c r="E43" s="37"/>
      <c r="F43" s="37"/>
      <c r="G43" s="39">
        <f>G44</f>
        <v>1488</v>
      </c>
      <c r="H43" s="37"/>
      <c r="I43" s="37"/>
      <c r="J43" s="39">
        <f>J44</f>
        <v>1488</v>
      </c>
      <c r="K43" s="37"/>
      <c r="L43" s="37"/>
      <c r="M43" s="37"/>
      <c r="N43" s="37"/>
      <c r="O43" s="37"/>
      <c r="P43" s="37"/>
      <c r="Q43" s="37"/>
      <c r="R43" s="37"/>
      <c r="S43" s="37"/>
      <c r="T43" s="37"/>
      <c r="U43" s="37"/>
      <c r="V43" s="37"/>
      <c r="W43" s="37"/>
    </row>
    <row r="44" spans="1:23" ht="56.25" x14ac:dyDescent="0.3">
      <c r="A44" s="40" t="s">
        <v>77</v>
      </c>
      <c r="B44" s="37" t="s">
        <v>80</v>
      </c>
      <c r="C44" s="41">
        <v>1</v>
      </c>
      <c r="D44" s="38">
        <f>1200*1.24</f>
        <v>1488</v>
      </c>
      <c r="E44" s="38"/>
      <c r="F44" s="38"/>
      <c r="G44" s="38">
        <f>C44*D44</f>
        <v>1488</v>
      </c>
      <c r="H44" s="37"/>
      <c r="I44" s="37"/>
      <c r="J44" s="38">
        <f>G44</f>
        <v>1488</v>
      </c>
      <c r="K44" s="37"/>
      <c r="L44" s="37"/>
      <c r="M44" s="37"/>
      <c r="N44" s="37"/>
      <c r="O44" s="37"/>
      <c r="P44" s="37"/>
      <c r="Q44" s="37"/>
      <c r="R44" s="37"/>
      <c r="S44" s="37"/>
      <c r="T44" s="37"/>
      <c r="U44" s="37"/>
      <c r="V44" s="37"/>
      <c r="W44" s="37"/>
    </row>
    <row r="45" spans="1:23" ht="56.25" x14ac:dyDescent="0.3">
      <c r="A45" s="47" t="s">
        <v>45</v>
      </c>
      <c r="B45" s="37"/>
      <c r="C45" s="37"/>
      <c r="D45" s="37"/>
      <c r="E45" s="37"/>
      <c r="F45" s="37"/>
      <c r="G45" s="39">
        <f>G46</f>
        <v>1740233.74</v>
      </c>
      <c r="H45" s="37"/>
      <c r="I45" s="37"/>
      <c r="J45" s="37"/>
      <c r="K45" s="37"/>
      <c r="L45" s="37"/>
      <c r="M45" s="37"/>
      <c r="N45" s="37"/>
      <c r="O45" s="37"/>
      <c r="P45" s="39">
        <f>P46</f>
        <v>1740233.74</v>
      </c>
      <c r="Q45" s="37"/>
      <c r="R45" s="37"/>
      <c r="S45" s="37"/>
      <c r="T45" s="37"/>
      <c r="U45" s="37"/>
      <c r="V45" s="37"/>
      <c r="W45" s="37"/>
    </row>
    <row r="46" spans="1:23" x14ac:dyDescent="0.3">
      <c r="A46" s="40" t="s">
        <v>78</v>
      </c>
      <c r="B46" s="37" t="s">
        <v>71</v>
      </c>
      <c r="C46" s="41">
        <v>1</v>
      </c>
      <c r="D46" s="38">
        <f>1774550.74-26691-31386+23760</f>
        <v>1740233.74</v>
      </c>
      <c r="E46" s="38"/>
      <c r="F46" s="38"/>
      <c r="G46" s="38">
        <f>C46*D46</f>
        <v>1740233.74</v>
      </c>
      <c r="H46" s="37"/>
      <c r="I46" s="37"/>
      <c r="J46" s="37"/>
      <c r="K46" s="37"/>
      <c r="L46" s="37"/>
      <c r="M46" s="37"/>
      <c r="N46" s="37"/>
      <c r="O46" s="37"/>
      <c r="P46" s="38">
        <f>G46</f>
        <v>1740233.74</v>
      </c>
      <c r="Q46" s="37"/>
      <c r="R46" s="37"/>
      <c r="S46" s="37"/>
      <c r="T46" s="37"/>
      <c r="U46" s="37"/>
      <c r="V46" s="37"/>
      <c r="W46" s="37"/>
    </row>
    <row r="47" spans="1:23" ht="37.5" x14ac:dyDescent="0.3">
      <c r="A47" s="47" t="s">
        <v>57</v>
      </c>
      <c r="B47" s="37"/>
      <c r="C47" s="41"/>
      <c r="D47" s="38"/>
      <c r="E47" s="38"/>
      <c r="F47" s="38"/>
      <c r="G47" s="39">
        <f>G48</f>
        <v>3335908.26</v>
      </c>
      <c r="H47" s="37"/>
      <c r="I47" s="37"/>
      <c r="J47" s="37"/>
      <c r="K47" s="37"/>
      <c r="L47" s="37"/>
      <c r="M47" s="37"/>
      <c r="N47" s="37"/>
      <c r="O47" s="37"/>
      <c r="P47" s="39">
        <f>P48</f>
        <v>3335908.26</v>
      </c>
      <c r="Q47" s="37"/>
      <c r="R47" s="37"/>
      <c r="S47" s="37"/>
      <c r="T47" s="37"/>
      <c r="U47" s="37"/>
      <c r="V47" s="37"/>
      <c r="W47" s="37"/>
    </row>
    <row r="48" spans="1:23" ht="37.5" x14ac:dyDescent="0.3">
      <c r="A48" s="40" t="s">
        <v>83</v>
      </c>
      <c r="B48" s="37" t="s">
        <v>71</v>
      </c>
      <c r="C48" s="41">
        <v>1</v>
      </c>
      <c r="D48" s="38">
        <v>3335908.26</v>
      </c>
      <c r="E48" s="38"/>
      <c r="F48" s="38"/>
      <c r="G48" s="38">
        <f>C48*D48</f>
        <v>3335908.26</v>
      </c>
      <c r="H48" s="37"/>
      <c r="I48" s="37"/>
      <c r="J48" s="37"/>
      <c r="K48" s="37"/>
      <c r="L48" s="37"/>
      <c r="M48" s="37"/>
      <c r="N48" s="37"/>
      <c r="O48" s="37"/>
      <c r="P48" s="38">
        <f>G48</f>
        <v>3335908.26</v>
      </c>
      <c r="Q48" s="37"/>
      <c r="R48" s="37"/>
      <c r="S48" s="37"/>
      <c r="T48" s="37"/>
      <c r="U48" s="37"/>
      <c r="V48" s="37"/>
      <c r="W48" s="37"/>
    </row>
    <row r="49" spans="1:23" ht="56.25" x14ac:dyDescent="0.3">
      <c r="A49" s="47" t="s">
        <v>58</v>
      </c>
      <c r="B49" s="37"/>
      <c r="C49" s="37"/>
      <c r="D49" s="37"/>
      <c r="E49" s="37"/>
      <c r="F49" s="37"/>
      <c r="G49" s="39">
        <f>G50+G51</f>
        <v>277633.68</v>
      </c>
      <c r="H49" s="37"/>
      <c r="I49" s="37"/>
      <c r="J49" s="37"/>
      <c r="K49" s="37"/>
      <c r="L49" s="37"/>
      <c r="M49" s="37"/>
      <c r="N49" s="37"/>
      <c r="O49" s="37"/>
      <c r="P49" s="39">
        <f>G49</f>
        <v>277633.68</v>
      </c>
      <c r="Q49" s="37"/>
      <c r="R49" s="37"/>
      <c r="S49" s="37"/>
      <c r="T49" s="37"/>
      <c r="U49" s="37"/>
      <c r="V49" s="37"/>
      <c r="W49" s="37"/>
    </row>
    <row r="50" spans="1:23" x14ac:dyDescent="0.3">
      <c r="A50" s="47" t="s">
        <v>79</v>
      </c>
      <c r="B50" s="37" t="s">
        <v>80</v>
      </c>
      <c r="C50" s="41">
        <v>1</v>
      </c>
      <c r="D50" s="51">
        <v>153973.68</v>
      </c>
      <c r="E50" s="38"/>
      <c r="F50" s="38"/>
      <c r="G50" s="38">
        <f>C50*D50</f>
        <v>153973.68</v>
      </c>
      <c r="H50" s="37"/>
      <c r="I50" s="37"/>
      <c r="J50" s="37"/>
      <c r="K50" s="37"/>
      <c r="L50" s="37"/>
      <c r="M50" s="37"/>
      <c r="N50" s="37"/>
      <c r="O50" s="37"/>
      <c r="P50" s="38">
        <f>G50</f>
        <v>153973.68</v>
      </c>
      <c r="Q50" s="37"/>
      <c r="R50" s="37"/>
      <c r="S50" s="37"/>
      <c r="T50" s="37"/>
      <c r="U50" s="37"/>
      <c r="V50" s="37"/>
      <c r="W50" s="37"/>
    </row>
    <row r="51" spans="1:23" x14ac:dyDescent="0.3">
      <c r="A51" s="52" t="s">
        <v>98</v>
      </c>
      <c r="B51" s="53"/>
      <c r="C51" s="41">
        <v>1</v>
      </c>
      <c r="D51" s="51">
        <v>123660</v>
      </c>
      <c r="E51" s="38"/>
      <c r="F51" s="38"/>
      <c r="G51" s="38">
        <f>C51*D51</f>
        <v>123660</v>
      </c>
      <c r="H51" s="37"/>
      <c r="I51" s="37"/>
      <c r="J51" s="37"/>
      <c r="K51" s="37"/>
      <c r="L51" s="37"/>
      <c r="M51" s="37"/>
      <c r="N51" s="37"/>
      <c r="O51" s="37"/>
      <c r="P51" s="38">
        <f>G51</f>
        <v>123660</v>
      </c>
      <c r="Q51" s="37"/>
      <c r="R51" s="37"/>
      <c r="S51" s="37"/>
      <c r="T51" s="37"/>
      <c r="U51" s="37"/>
      <c r="V51" s="37"/>
      <c r="W51" s="37"/>
    </row>
    <row r="52" spans="1:23" ht="37.5" x14ac:dyDescent="0.3">
      <c r="A52" s="47" t="s">
        <v>46</v>
      </c>
      <c r="B52" s="37"/>
      <c r="C52" s="37"/>
      <c r="D52" s="37"/>
      <c r="E52" s="37"/>
      <c r="F52" s="37"/>
      <c r="G52" s="39">
        <f>G53+G54</f>
        <v>117144</v>
      </c>
      <c r="H52" s="37"/>
      <c r="I52" s="37"/>
      <c r="J52" s="37"/>
      <c r="K52" s="37"/>
      <c r="L52" s="37"/>
      <c r="M52" s="37"/>
      <c r="N52" s="37"/>
      <c r="O52" s="37"/>
      <c r="P52" s="39">
        <f>P53+P54</f>
        <v>117144</v>
      </c>
      <c r="Q52" s="37"/>
      <c r="R52" s="37"/>
      <c r="S52" s="37"/>
      <c r="T52" s="37"/>
      <c r="U52" s="37"/>
      <c r="V52" s="37"/>
      <c r="W52" s="37"/>
    </row>
    <row r="53" spans="1:23" ht="37.5" x14ac:dyDescent="0.3">
      <c r="A53" s="47" t="s">
        <v>81</v>
      </c>
      <c r="B53" s="37" t="s">
        <v>71</v>
      </c>
      <c r="C53" s="41">
        <v>1</v>
      </c>
      <c r="D53" s="38">
        <v>115949.20999999999</v>
      </c>
      <c r="E53" s="38"/>
      <c r="F53" s="38"/>
      <c r="G53" s="38">
        <f>C53*D53</f>
        <v>115949.20999999999</v>
      </c>
      <c r="H53" s="37"/>
      <c r="I53" s="37"/>
      <c r="J53" s="37"/>
      <c r="K53" s="37"/>
      <c r="L53" s="37"/>
      <c r="M53" s="37"/>
      <c r="N53" s="37"/>
      <c r="O53" s="37"/>
      <c r="P53" s="38">
        <f>G53</f>
        <v>115949.20999999999</v>
      </c>
      <c r="Q53" s="37"/>
      <c r="R53" s="37"/>
      <c r="S53" s="37"/>
      <c r="T53" s="37"/>
      <c r="U53" s="37"/>
      <c r="V53" s="37"/>
      <c r="W53" s="37"/>
    </row>
    <row r="54" spans="1:23" ht="37.5" x14ac:dyDescent="0.3">
      <c r="A54" s="47" t="s">
        <v>82</v>
      </c>
      <c r="B54" s="37" t="s">
        <v>71</v>
      </c>
      <c r="C54" s="41">
        <v>1</v>
      </c>
      <c r="D54" s="38">
        <v>1194.7900000000009</v>
      </c>
      <c r="E54" s="38"/>
      <c r="F54" s="38"/>
      <c r="G54" s="38">
        <f>C54*D54</f>
        <v>1194.7900000000009</v>
      </c>
      <c r="H54" s="37"/>
      <c r="I54" s="37"/>
      <c r="J54" s="37"/>
      <c r="K54" s="37"/>
      <c r="L54" s="37"/>
      <c r="M54" s="37"/>
      <c r="N54" s="37"/>
      <c r="O54" s="37"/>
      <c r="P54" s="38">
        <f>G54</f>
        <v>1194.7900000000009</v>
      </c>
      <c r="Q54" s="37"/>
      <c r="R54" s="37"/>
      <c r="S54" s="37"/>
      <c r="T54" s="37"/>
      <c r="U54" s="37"/>
      <c r="V54" s="37"/>
      <c r="W54" s="37"/>
    </row>
    <row r="55" spans="1:23" ht="37.5" x14ac:dyDescent="0.3">
      <c r="A55" s="47" t="s">
        <v>47</v>
      </c>
      <c r="B55" s="37"/>
      <c r="C55" s="41"/>
      <c r="D55" s="38"/>
      <c r="E55" s="37"/>
      <c r="F55" s="37"/>
      <c r="G55" s="39">
        <f>G56</f>
        <v>70606</v>
      </c>
      <c r="H55" s="37"/>
      <c r="I55" s="37"/>
      <c r="J55" s="37"/>
      <c r="K55" s="37"/>
      <c r="L55" s="37"/>
      <c r="M55" s="37"/>
      <c r="N55" s="37"/>
      <c r="O55" s="37"/>
      <c r="P55" s="39">
        <f>G55</f>
        <v>70606</v>
      </c>
      <c r="Q55" s="37"/>
      <c r="R55" s="37"/>
      <c r="S55" s="37"/>
      <c r="T55" s="37"/>
      <c r="U55" s="37"/>
      <c r="V55" s="37"/>
      <c r="W55" s="37"/>
    </row>
    <row r="56" spans="1:23" x14ac:dyDescent="0.3">
      <c r="A56" s="47" t="s">
        <v>84</v>
      </c>
      <c r="B56" s="37" t="s">
        <v>71</v>
      </c>
      <c r="C56" s="41">
        <v>1</v>
      </c>
      <c r="D56" s="38">
        <f>70606</f>
        <v>70606</v>
      </c>
      <c r="E56" s="37"/>
      <c r="F56" s="37"/>
      <c r="G56" s="38">
        <f>C56*D56</f>
        <v>70606</v>
      </c>
      <c r="H56" s="37"/>
      <c r="I56" s="37"/>
      <c r="J56" s="37"/>
      <c r="K56" s="37"/>
      <c r="L56" s="37"/>
      <c r="M56" s="37"/>
      <c r="N56" s="37"/>
      <c r="O56" s="37"/>
      <c r="P56" s="38">
        <f>G56</f>
        <v>70606</v>
      </c>
      <c r="Q56" s="37"/>
      <c r="R56" s="37"/>
      <c r="S56" s="37"/>
      <c r="T56" s="37"/>
      <c r="U56" s="37"/>
      <c r="V56" s="37"/>
      <c r="W56" s="37"/>
    </row>
    <row r="57" spans="1:23" ht="112.5" x14ac:dyDescent="0.3">
      <c r="A57" s="47" t="s">
        <v>114</v>
      </c>
      <c r="B57" s="37"/>
      <c r="C57" s="37"/>
      <c r="D57" s="54"/>
      <c r="E57" s="54"/>
      <c r="F57" s="54"/>
      <c r="G57" s="39">
        <f t="shared" ref="G57" si="8">G58+G59+G60+G61+G62+G63+G64+G65</f>
        <v>257693</v>
      </c>
      <c r="H57" s="54"/>
      <c r="I57" s="54"/>
      <c r="J57" s="54"/>
      <c r="K57" s="54"/>
      <c r="L57" s="54"/>
      <c r="M57" s="54"/>
      <c r="N57" s="54"/>
      <c r="O57" s="54"/>
      <c r="P57" s="54"/>
      <c r="Q57" s="54"/>
      <c r="R57" s="54"/>
      <c r="S57" s="54"/>
      <c r="T57" s="54"/>
      <c r="U57" s="54"/>
      <c r="V57" s="39">
        <f>G57</f>
        <v>257693</v>
      </c>
      <c r="W57" s="54"/>
    </row>
    <row r="58" spans="1:23" x14ac:dyDescent="0.3">
      <c r="A58" s="47" t="s">
        <v>115</v>
      </c>
      <c r="B58" s="37" t="s">
        <v>71</v>
      </c>
      <c r="C58" s="37">
        <v>1</v>
      </c>
      <c r="D58" s="54">
        <v>20230</v>
      </c>
      <c r="E58" s="54"/>
      <c r="F58" s="54"/>
      <c r="G58" s="54">
        <f>D58*C58</f>
        <v>20230</v>
      </c>
      <c r="H58" s="54"/>
      <c r="I58" s="54"/>
      <c r="J58" s="54"/>
      <c r="K58" s="54"/>
      <c r="L58" s="54"/>
      <c r="M58" s="54"/>
      <c r="N58" s="54"/>
      <c r="O58" s="54"/>
      <c r="P58" s="54"/>
      <c r="Q58" s="54"/>
      <c r="R58" s="54"/>
      <c r="S58" s="54"/>
      <c r="T58" s="54"/>
      <c r="U58" s="54"/>
      <c r="V58" s="54">
        <f>G58</f>
        <v>20230</v>
      </c>
      <c r="W58" s="54"/>
    </row>
    <row r="59" spans="1:23" x14ac:dyDescent="0.3">
      <c r="A59" s="47" t="s">
        <v>116</v>
      </c>
      <c r="B59" s="37" t="s">
        <v>117</v>
      </c>
      <c r="C59" s="37">
        <v>2</v>
      </c>
      <c r="D59" s="54">
        <v>12318</v>
      </c>
      <c r="E59" s="54"/>
      <c r="F59" s="54"/>
      <c r="G59" s="54">
        <f t="shared" ref="G59:G65" si="9">D59*C59</f>
        <v>24636</v>
      </c>
      <c r="H59" s="54"/>
      <c r="I59" s="54"/>
      <c r="J59" s="54"/>
      <c r="K59" s="54"/>
      <c r="L59" s="54"/>
      <c r="M59" s="54"/>
      <c r="N59" s="54"/>
      <c r="O59" s="54"/>
      <c r="P59" s="54"/>
      <c r="Q59" s="54"/>
      <c r="R59" s="54"/>
      <c r="S59" s="54"/>
      <c r="T59" s="54"/>
      <c r="U59" s="54"/>
      <c r="V59" s="54">
        <f t="shared" ref="V59:V66" si="10">G59</f>
        <v>24636</v>
      </c>
      <c r="W59" s="54"/>
    </row>
    <row r="60" spans="1:23" x14ac:dyDescent="0.3">
      <c r="A60" s="47" t="s">
        <v>118</v>
      </c>
      <c r="B60" s="37" t="s">
        <v>117</v>
      </c>
      <c r="C60" s="37">
        <v>3</v>
      </c>
      <c r="D60" s="54">
        <v>7349</v>
      </c>
      <c r="E60" s="54"/>
      <c r="F60" s="54"/>
      <c r="G60" s="54">
        <f t="shared" si="9"/>
        <v>22047</v>
      </c>
      <c r="H60" s="54"/>
      <c r="I60" s="54"/>
      <c r="J60" s="54"/>
      <c r="K60" s="54"/>
      <c r="L60" s="54"/>
      <c r="M60" s="54"/>
      <c r="N60" s="54"/>
      <c r="O60" s="54"/>
      <c r="P60" s="54"/>
      <c r="Q60" s="54"/>
      <c r="R60" s="54"/>
      <c r="S60" s="54"/>
      <c r="T60" s="54"/>
      <c r="U60" s="54"/>
      <c r="V60" s="54">
        <f t="shared" si="10"/>
        <v>22047</v>
      </c>
      <c r="W60" s="54"/>
    </row>
    <row r="61" spans="1:23" ht="37.5" x14ac:dyDescent="0.3">
      <c r="A61" s="47" t="s">
        <v>119</v>
      </c>
      <c r="B61" s="37" t="s">
        <v>117</v>
      </c>
      <c r="C61" s="37">
        <v>1</v>
      </c>
      <c r="D61" s="54">
        <v>54382</v>
      </c>
      <c r="E61" s="54"/>
      <c r="F61" s="54"/>
      <c r="G61" s="54">
        <f t="shared" si="9"/>
        <v>54382</v>
      </c>
      <c r="H61" s="54"/>
      <c r="I61" s="54"/>
      <c r="J61" s="54"/>
      <c r="K61" s="54"/>
      <c r="L61" s="54"/>
      <c r="M61" s="54"/>
      <c r="N61" s="54"/>
      <c r="O61" s="54"/>
      <c r="P61" s="54"/>
      <c r="Q61" s="54"/>
      <c r="R61" s="54"/>
      <c r="S61" s="54"/>
      <c r="T61" s="54"/>
      <c r="U61" s="54"/>
      <c r="V61" s="54">
        <f t="shared" si="10"/>
        <v>54382</v>
      </c>
      <c r="W61" s="54"/>
    </row>
    <row r="62" spans="1:23" ht="37.5" x14ac:dyDescent="0.3">
      <c r="A62" s="47" t="s">
        <v>120</v>
      </c>
      <c r="B62" s="37" t="s">
        <v>117</v>
      </c>
      <c r="C62" s="37">
        <v>1</v>
      </c>
      <c r="D62" s="54">
        <v>113520</v>
      </c>
      <c r="E62" s="54"/>
      <c r="F62" s="54"/>
      <c r="G62" s="54">
        <f t="shared" si="9"/>
        <v>113520</v>
      </c>
      <c r="H62" s="54"/>
      <c r="I62" s="54"/>
      <c r="J62" s="54"/>
      <c r="K62" s="54"/>
      <c r="L62" s="54"/>
      <c r="M62" s="54"/>
      <c r="N62" s="54"/>
      <c r="O62" s="54"/>
      <c r="P62" s="54"/>
      <c r="Q62" s="54"/>
      <c r="R62" s="54"/>
      <c r="S62" s="54"/>
      <c r="T62" s="54"/>
      <c r="U62" s="54"/>
      <c r="V62" s="54">
        <f t="shared" si="10"/>
        <v>113520</v>
      </c>
      <c r="W62" s="54"/>
    </row>
    <row r="63" spans="1:23" ht="37.5" x14ac:dyDescent="0.3">
      <c r="A63" s="43" t="s">
        <v>121</v>
      </c>
      <c r="B63" s="55" t="s">
        <v>111</v>
      </c>
      <c r="C63" s="55">
        <v>1</v>
      </c>
      <c r="D63" s="54">
        <f>1271*6</f>
        <v>7626</v>
      </c>
      <c r="E63" s="54"/>
      <c r="F63" s="54"/>
      <c r="G63" s="54">
        <f t="shared" si="9"/>
        <v>7626</v>
      </c>
      <c r="H63" s="54"/>
      <c r="I63" s="54"/>
      <c r="J63" s="54"/>
      <c r="K63" s="54"/>
      <c r="L63" s="54"/>
      <c r="M63" s="54"/>
      <c r="N63" s="54"/>
      <c r="O63" s="54"/>
      <c r="P63" s="54"/>
      <c r="Q63" s="54"/>
      <c r="R63" s="54"/>
      <c r="S63" s="54"/>
      <c r="T63" s="54"/>
      <c r="U63" s="54"/>
      <c r="V63" s="54">
        <f t="shared" si="10"/>
        <v>7626</v>
      </c>
      <c r="W63" s="54"/>
    </row>
    <row r="64" spans="1:23" ht="56.25" x14ac:dyDescent="0.3">
      <c r="A64" s="43" t="s">
        <v>122</v>
      </c>
      <c r="B64" s="55" t="s">
        <v>111</v>
      </c>
      <c r="C64" s="55">
        <v>1</v>
      </c>
      <c r="D64" s="54">
        <f>1271*6</f>
        <v>7626</v>
      </c>
      <c r="E64" s="54"/>
      <c r="F64" s="54"/>
      <c r="G64" s="54">
        <f t="shared" si="9"/>
        <v>7626</v>
      </c>
      <c r="H64" s="54"/>
      <c r="I64" s="54"/>
      <c r="J64" s="54"/>
      <c r="K64" s="54"/>
      <c r="L64" s="54"/>
      <c r="M64" s="54"/>
      <c r="N64" s="54"/>
      <c r="O64" s="54"/>
      <c r="P64" s="54"/>
      <c r="Q64" s="54"/>
      <c r="R64" s="54"/>
      <c r="S64" s="54"/>
      <c r="T64" s="54"/>
      <c r="U64" s="54"/>
      <c r="V64" s="54">
        <f t="shared" si="10"/>
        <v>7626</v>
      </c>
      <c r="W64" s="54"/>
    </row>
    <row r="65" spans="1:23" ht="56.25" x14ac:dyDescent="0.3">
      <c r="A65" s="43" t="s">
        <v>123</v>
      </c>
      <c r="B65" s="55" t="s">
        <v>111</v>
      </c>
      <c r="C65" s="55">
        <v>1</v>
      </c>
      <c r="D65" s="54">
        <f>1271*6</f>
        <v>7626</v>
      </c>
      <c r="E65" s="54"/>
      <c r="F65" s="54"/>
      <c r="G65" s="54">
        <f t="shared" si="9"/>
        <v>7626</v>
      </c>
      <c r="H65" s="54"/>
      <c r="I65" s="54"/>
      <c r="J65" s="54"/>
      <c r="K65" s="54"/>
      <c r="L65" s="54"/>
      <c r="M65" s="54"/>
      <c r="N65" s="54"/>
      <c r="O65" s="54"/>
      <c r="P65" s="54"/>
      <c r="Q65" s="54"/>
      <c r="R65" s="54"/>
      <c r="S65" s="54"/>
      <c r="T65" s="54"/>
      <c r="U65" s="54"/>
      <c r="V65" s="54">
        <f t="shared" si="10"/>
        <v>7626</v>
      </c>
      <c r="W65" s="54"/>
    </row>
    <row r="66" spans="1:23" x14ac:dyDescent="0.3">
      <c r="A66" s="47"/>
      <c r="B66" s="37"/>
      <c r="C66" s="41"/>
      <c r="D66" s="38"/>
      <c r="E66" s="37"/>
      <c r="F66" s="37"/>
      <c r="G66" s="38"/>
      <c r="H66" s="37"/>
      <c r="I66" s="37"/>
      <c r="J66" s="37"/>
      <c r="K66" s="37"/>
      <c r="L66" s="37"/>
      <c r="M66" s="37"/>
      <c r="N66" s="37"/>
      <c r="O66" s="37"/>
      <c r="P66" s="38"/>
      <c r="Q66" s="37"/>
      <c r="R66" s="37"/>
      <c r="S66" s="37"/>
      <c r="T66" s="37"/>
      <c r="U66" s="37"/>
      <c r="V66" s="54">
        <f t="shared" si="10"/>
        <v>0</v>
      </c>
      <c r="W66" s="37"/>
    </row>
    <row r="67" spans="1:23" ht="37.5" x14ac:dyDescent="0.3">
      <c r="A67" s="45" t="s">
        <v>3</v>
      </c>
      <c r="B67" s="37"/>
      <c r="C67" s="37"/>
      <c r="D67" s="37"/>
      <c r="E67" s="37"/>
      <c r="F67" s="37"/>
      <c r="G67" s="39">
        <f>G38+G43+G45+G47+G49+G52+G55+G57</f>
        <v>5928803</v>
      </c>
      <c r="H67" s="39">
        <f t="shared" ref="H67:U67" si="11">H38+H43+H45+H47+H49+H52+H55+H57</f>
        <v>0</v>
      </c>
      <c r="I67" s="39">
        <f t="shared" si="11"/>
        <v>0</v>
      </c>
      <c r="J67" s="39">
        <f t="shared" si="11"/>
        <v>129584.31999999999</v>
      </c>
      <c r="K67" s="39">
        <f t="shared" si="11"/>
        <v>0</v>
      </c>
      <c r="L67" s="39">
        <f t="shared" si="11"/>
        <v>0</v>
      </c>
      <c r="M67" s="39">
        <f t="shared" si="11"/>
        <v>0</v>
      </c>
      <c r="N67" s="39">
        <f t="shared" si="11"/>
        <v>0</v>
      </c>
      <c r="O67" s="39">
        <f t="shared" si="11"/>
        <v>0</v>
      </c>
      <c r="P67" s="39">
        <f t="shared" si="11"/>
        <v>5541525.6799999997</v>
      </c>
      <c r="Q67" s="39">
        <f t="shared" si="11"/>
        <v>0</v>
      </c>
      <c r="R67" s="39">
        <f t="shared" si="11"/>
        <v>0</v>
      </c>
      <c r="S67" s="39">
        <f t="shared" si="11"/>
        <v>0</v>
      </c>
      <c r="T67" s="39">
        <f t="shared" si="11"/>
        <v>0</v>
      </c>
      <c r="U67" s="39">
        <f t="shared" si="11"/>
        <v>0</v>
      </c>
      <c r="V67" s="39">
        <f>V38+V43+V45+V47+V49+V52+V55+V57</f>
        <v>257693</v>
      </c>
      <c r="W67" s="39">
        <f t="shared" ref="W67" si="12">W38+W43+W45+W47+W49+W52+W55+W57</f>
        <v>0</v>
      </c>
    </row>
    <row r="68" spans="1:23" ht="56.25" x14ac:dyDescent="0.3">
      <c r="A68" s="56" t="s">
        <v>39</v>
      </c>
      <c r="B68" s="34"/>
      <c r="C68" s="34"/>
      <c r="D68" s="34"/>
      <c r="E68" s="34"/>
      <c r="F68" s="34"/>
      <c r="G68" s="34"/>
      <c r="H68" s="34"/>
      <c r="I68" s="34"/>
      <c r="J68" s="34"/>
      <c r="K68" s="34"/>
      <c r="L68" s="34"/>
      <c r="M68" s="34"/>
      <c r="N68" s="34"/>
      <c r="O68" s="34"/>
      <c r="P68" s="34"/>
      <c r="Q68" s="34"/>
      <c r="R68" s="34"/>
      <c r="S68" s="34"/>
      <c r="T68" s="34"/>
      <c r="U68" s="34"/>
      <c r="V68" s="34"/>
      <c r="W68" s="34"/>
    </row>
    <row r="69" spans="1:23" ht="83.25" customHeight="1" x14ac:dyDescent="0.3">
      <c r="A69" s="40" t="s">
        <v>21</v>
      </c>
      <c r="B69" s="37"/>
      <c r="C69" s="37"/>
      <c r="D69" s="37"/>
      <c r="E69" s="37"/>
      <c r="F69" s="37"/>
      <c r="G69" s="39">
        <f>SUM(G70:G74)</f>
        <v>58520</v>
      </c>
      <c r="H69" s="39">
        <f>SUM(H70:H74)</f>
        <v>58520</v>
      </c>
      <c r="I69" s="37"/>
      <c r="J69" s="37"/>
      <c r="K69" s="37"/>
      <c r="L69" s="37"/>
      <c r="M69" s="37"/>
      <c r="N69" s="37"/>
      <c r="O69" s="37"/>
      <c r="P69" s="37"/>
      <c r="Q69" s="37"/>
      <c r="R69" s="37"/>
      <c r="S69" s="37"/>
      <c r="T69" s="37"/>
      <c r="U69" s="37"/>
      <c r="V69" s="37"/>
      <c r="W69" s="37"/>
    </row>
    <row r="70" spans="1:23" ht="45" customHeight="1" x14ac:dyDescent="0.3">
      <c r="A70" s="47" t="s">
        <v>85</v>
      </c>
      <c r="B70" s="37" t="s">
        <v>71</v>
      </c>
      <c r="C70" s="41">
        <v>200</v>
      </c>
      <c r="D70" s="38">
        <v>9</v>
      </c>
      <c r="E70" s="38"/>
      <c r="F70" s="38"/>
      <c r="G70" s="38">
        <f>C70*D70</f>
        <v>1800</v>
      </c>
      <c r="H70" s="38">
        <f>G70</f>
        <v>1800</v>
      </c>
      <c r="I70" s="37"/>
      <c r="J70" s="37"/>
      <c r="K70" s="37"/>
      <c r="L70" s="37"/>
      <c r="M70" s="37"/>
      <c r="N70" s="37"/>
      <c r="O70" s="37"/>
      <c r="P70" s="37"/>
      <c r="Q70" s="37"/>
      <c r="R70" s="37"/>
      <c r="S70" s="37"/>
      <c r="T70" s="37"/>
      <c r="U70" s="37"/>
      <c r="V70" s="37"/>
      <c r="W70" s="37"/>
    </row>
    <row r="71" spans="1:23" ht="42.75" customHeight="1" x14ac:dyDescent="0.3">
      <c r="A71" s="47" t="s">
        <v>99</v>
      </c>
      <c r="B71" s="57" t="s">
        <v>71</v>
      </c>
      <c r="C71" s="58">
        <v>200</v>
      </c>
      <c r="D71" s="59">
        <v>47.8</v>
      </c>
      <c r="E71" s="59"/>
      <c r="F71" s="59"/>
      <c r="G71" s="59">
        <f t="shared" ref="G71:G74" si="13">C71*D71</f>
        <v>9560</v>
      </c>
      <c r="H71" s="59">
        <f t="shared" ref="H71:H74" si="14">G71</f>
        <v>9560</v>
      </c>
      <c r="I71" s="37"/>
      <c r="J71" s="37"/>
      <c r="K71" s="37"/>
      <c r="L71" s="37"/>
      <c r="M71" s="37"/>
      <c r="N71" s="37"/>
      <c r="O71" s="37"/>
      <c r="P71" s="37"/>
      <c r="Q71" s="37"/>
      <c r="R71" s="37"/>
      <c r="S71" s="37"/>
      <c r="T71" s="37"/>
      <c r="U71" s="37"/>
      <c r="V71" s="37"/>
      <c r="W71" s="37"/>
    </row>
    <row r="72" spans="1:23" ht="38.25" customHeight="1" x14ac:dyDescent="0.3">
      <c r="A72" s="47" t="s">
        <v>100</v>
      </c>
      <c r="B72" s="57" t="s">
        <v>71</v>
      </c>
      <c r="C72" s="58">
        <v>300</v>
      </c>
      <c r="D72" s="59">
        <v>33.6</v>
      </c>
      <c r="E72" s="59"/>
      <c r="F72" s="59"/>
      <c r="G72" s="59">
        <f t="shared" si="13"/>
        <v>10080</v>
      </c>
      <c r="H72" s="59">
        <f t="shared" si="14"/>
        <v>10080</v>
      </c>
      <c r="I72" s="37"/>
      <c r="J72" s="37"/>
      <c r="K72" s="37"/>
      <c r="L72" s="37"/>
      <c r="M72" s="37"/>
      <c r="N72" s="37"/>
      <c r="O72" s="37"/>
      <c r="P72" s="37"/>
      <c r="Q72" s="37"/>
      <c r="R72" s="37"/>
      <c r="S72" s="37"/>
      <c r="T72" s="37"/>
      <c r="U72" s="37"/>
      <c r="V72" s="37"/>
      <c r="W72" s="37"/>
    </row>
    <row r="73" spans="1:23" ht="44.25" customHeight="1" x14ac:dyDescent="0.3">
      <c r="A73" s="47" t="s">
        <v>101</v>
      </c>
      <c r="B73" s="57" t="s">
        <v>71</v>
      </c>
      <c r="C73" s="58">
        <v>300</v>
      </c>
      <c r="D73" s="59">
        <v>33.6</v>
      </c>
      <c r="E73" s="59"/>
      <c r="F73" s="59"/>
      <c r="G73" s="59">
        <f t="shared" si="13"/>
        <v>10080</v>
      </c>
      <c r="H73" s="59">
        <f t="shared" si="14"/>
        <v>10080</v>
      </c>
      <c r="I73" s="37"/>
      <c r="J73" s="37"/>
      <c r="K73" s="37"/>
      <c r="L73" s="37"/>
      <c r="M73" s="37"/>
      <c r="N73" s="37"/>
      <c r="O73" s="37"/>
      <c r="P73" s="37"/>
      <c r="Q73" s="37"/>
      <c r="R73" s="37"/>
      <c r="S73" s="37"/>
      <c r="T73" s="37"/>
      <c r="U73" s="37"/>
      <c r="V73" s="37"/>
      <c r="W73" s="37"/>
    </row>
    <row r="74" spans="1:23" ht="33" customHeight="1" x14ac:dyDescent="0.3">
      <c r="A74" s="47" t="s">
        <v>102</v>
      </c>
      <c r="B74" s="57" t="s">
        <v>71</v>
      </c>
      <c r="C74" s="58">
        <v>500</v>
      </c>
      <c r="D74" s="59">
        <v>54</v>
      </c>
      <c r="E74" s="59"/>
      <c r="F74" s="59"/>
      <c r="G74" s="59">
        <f t="shared" si="13"/>
        <v>27000</v>
      </c>
      <c r="H74" s="59">
        <f t="shared" si="14"/>
        <v>27000</v>
      </c>
      <c r="I74" s="37"/>
      <c r="J74" s="37"/>
      <c r="K74" s="37"/>
      <c r="L74" s="37"/>
      <c r="M74" s="37"/>
      <c r="N74" s="37"/>
      <c r="O74" s="37"/>
      <c r="P74" s="37"/>
      <c r="Q74" s="37"/>
      <c r="R74" s="37"/>
      <c r="S74" s="37"/>
      <c r="T74" s="37"/>
      <c r="U74" s="37"/>
      <c r="V74" s="37"/>
      <c r="W74" s="37"/>
    </row>
    <row r="75" spans="1:23" ht="56.25" x14ac:dyDescent="0.3">
      <c r="A75" s="40" t="s">
        <v>22</v>
      </c>
      <c r="B75" s="37"/>
      <c r="C75" s="37"/>
      <c r="D75" s="37"/>
      <c r="E75" s="37"/>
      <c r="F75" s="37"/>
      <c r="G75" s="39">
        <f>G76</f>
        <v>4960</v>
      </c>
      <c r="H75" s="39">
        <f>H76</f>
        <v>4960</v>
      </c>
      <c r="I75" s="37"/>
      <c r="J75" s="37"/>
      <c r="K75" s="37"/>
      <c r="L75" s="37"/>
      <c r="M75" s="37"/>
      <c r="N75" s="37"/>
      <c r="O75" s="37"/>
      <c r="P75" s="37"/>
      <c r="Q75" s="37"/>
      <c r="R75" s="37"/>
      <c r="S75" s="37"/>
      <c r="T75" s="37"/>
      <c r="U75" s="37"/>
      <c r="V75" s="37"/>
      <c r="W75" s="37"/>
    </row>
    <row r="76" spans="1:23" ht="37.5" x14ac:dyDescent="0.3">
      <c r="A76" s="47" t="s">
        <v>91</v>
      </c>
      <c r="B76" s="37" t="s">
        <v>71</v>
      </c>
      <c r="C76" s="41">
        <v>1</v>
      </c>
      <c r="D76" s="38">
        <v>4960</v>
      </c>
      <c r="E76" s="37"/>
      <c r="F76" s="37"/>
      <c r="G76" s="38">
        <f>C76*D76</f>
        <v>4960</v>
      </c>
      <c r="H76" s="38">
        <f>G76</f>
        <v>4960</v>
      </c>
      <c r="I76" s="37"/>
      <c r="J76" s="37"/>
      <c r="K76" s="37"/>
      <c r="L76" s="37"/>
      <c r="M76" s="37"/>
      <c r="N76" s="37"/>
      <c r="O76" s="37"/>
      <c r="P76" s="37"/>
      <c r="Q76" s="37"/>
      <c r="R76" s="37"/>
      <c r="S76" s="37"/>
      <c r="T76" s="37"/>
      <c r="U76" s="37"/>
      <c r="V76" s="37"/>
      <c r="W76" s="37"/>
    </row>
    <row r="77" spans="1:23" ht="75" x14ac:dyDescent="0.3">
      <c r="A77" s="40" t="s">
        <v>30</v>
      </c>
      <c r="B77" s="37"/>
      <c r="C77" s="37"/>
      <c r="D77" s="37"/>
      <c r="E77" s="37"/>
      <c r="F77" s="37"/>
      <c r="G77" s="39">
        <f>SUM(G78:G81)</f>
        <v>30660</v>
      </c>
      <c r="H77" s="39">
        <f>SUM(H78:H81)</f>
        <v>30660</v>
      </c>
      <c r="I77" s="37"/>
      <c r="J77" s="37"/>
      <c r="K77" s="37"/>
      <c r="L77" s="37"/>
      <c r="M77" s="37"/>
      <c r="N77" s="37"/>
      <c r="O77" s="37"/>
      <c r="P77" s="37"/>
      <c r="Q77" s="37"/>
      <c r="R77" s="37"/>
      <c r="S77" s="37"/>
      <c r="T77" s="37"/>
      <c r="U77" s="37"/>
      <c r="V77" s="37"/>
      <c r="W77" s="37"/>
    </row>
    <row r="78" spans="1:23" ht="56.25" x14ac:dyDescent="0.3">
      <c r="A78" s="47" t="s">
        <v>87</v>
      </c>
      <c r="B78" s="37" t="s">
        <v>71</v>
      </c>
      <c r="C78" s="41">
        <v>1</v>
      </c>
      <c r="D78" s="38">
        <v>1860</v>
      </c>
      <c r="E78" s="37"/>
      <c r="F78" s="37"/>
      <c r="G78" s="38">
        <f>C78*D78</f>
        <v>1860</v>
      </c>
      <c r="H78" s="38">
        <f>G78</f>
        <v>1860</v>
      </c>
      <c r="I78" s="37"/>
      <c r="J78" s="37"/>
      <c r="K78" s="37"/>
      <c r="L78" s="37"/>
      <c r="M78" s="37"/>
      <c r="N78" s="37"/>
      <c r="O78" s="37"/>
      <c r="P78" s="37"/>
      <c r="Q78" s="37"/>
      <c r="R78" s="37"/>
      <c r="S78" s="37"/>
      <c r="T78" s="37"/>
      <c r="U78" s="37"/>
      <c r="V78" s="37"/>
      <c r="W78" s="37"/>
    </row>
    <row r="79" spans="1:23" ht="37.5" x14ac:dyDescent="0.3">
      <c r="A79" s="47" t="s">
        <v>88</v>
      </c>
      <c r="B79" s="37" t="s">
        <v>71</v>
      </c>
      <c r="C79" s="41">
        <v>1</v>
      </c>
      <c r="D79" s="38">
        <v>1860</v>
      </c>
      <c r="E79" s="37"/>
      <c r="F79" s="37"/>
      <c r="G79" s="38">
        <f>C79*D79</f>
        <v>1860</v>
      </c>
      <c r="H79" s="38">
        <f t="shared" ref="H79:H80" si="15">G79</f>
        <v>1860</v>
      </c>
      <c r="I79" s="37"/>
      <c r="J79" s="37"/>
      <c r="K79" s="37"/>
      <c r="L79" s="37"/>
      <c r="M79" s="37"/>
      <c r="N79" s="37"/>
      <c r="O79" s="37"/>
      <c r="P79" s="37"/>
      <c r="Q79" s="37"/>
      <c r="R79" s="37"/>
      <c r="S79" s="37"/>
      <c r="T79" s="37"/>
      <c r="U79" s="37"/>
      <c r="V79" s="37"/>
      <c r="W79" s="37"/>
    </row>
    <row r="80" spans="1:23" ht="56.25" x14ac:dyDescent="0.3">
      <c r="A80" s="47" t="s">
        <v>86</v>
      </c>
      <c r="B80" s="37" t="s">
        <v>71</v>
      </c>
      <c r="C80" s="41">
        <v>1</v>
      </c>
      <c r="D80" s="38">
        <v>1840</v>
      </c>
      <c r="E80" s="37"/>
      <c r="F80" s="37"/>
      <c r="G80" s="38">
        <f>C80*D80</f>
        <v>1840</v>
      </c>
      <c r="H80" s="38">
        <f t="shared" si="15"/>
        <v>1840</v>
      </c>
      <c r="I80" s="37"/>
      <c r="J80" s="37"/>
      <c r="K80" s="37"/>
      <c r="L80" s="37"/>
      <c r="M80" s="37"/>
      <c r="N80" s="37"/>
      <c r="O80" s="37"/>
      <c r="P80" s="37"/>
      <c r="Q80" s="37"/>
      <c r="R80" s="37"/>
      <c r="S80" s="37"/>
      <c r="T80" s="37"/>
      <c r="U80" s="37"/>
      <c r="V80" s="37"/>
      <c r="W80" s="37"/>
    </row>
    <row r="81" spans="1:23" ht="56.25" x14ac:dyDescent="0.3">
      <c r="A81" s="47" t="s">
        <v>103</v>
      </c>
      <c r="B81" s="57" t="s">
        <v>71</v>
      </c>
      <c r="C81" s="58">
        <v>1</v>
      </c>
      <c r="D81" s="59">
        <v>25100</v>
      </c>
      <c r="E81" s="57"/>
      <c r="F81" s="57"/>
      <c r="G81" s="59">
        <f>C81*D81</f>
        <v>25100</v>
      </c>
      <c r="H81" s="59">
        <f t="shared" ref="H81" si="16">G81</f>
        <v>25100</v>
      </c>
      <c r="I81" s="37"/>
      <c r="J81" s="37"/>
      <c r="K81" s="37"/>
      <c r="L81" s="37"/>
      <c r="M81" s="37"/>
      <c r="N81" s="37"/>
      <c r="O81" s="37"/>
      <c r="P81" s="37"/>
      <c r="Q81" s="37"/>
      <c r="R81" s="37"/>
      <c r="S81" s="37"/>
      <c r="T81" s="37"/>
      <c r="U81" s="37"/>
      <c r="V81" s="37"/>
      <c r="W81" s="37"/>
    </row>
    <row r="82" spans="1:23" ht="60" customHeight="1" x14ac:dyDescent="0.3">
      <c r="A82" s="40" t="s">
        <v>97</v>
      </c>
      <c r="B82" s="37"/>
      <c r="C82" s="37"/>
      <c r="D82" s="37"/>
      <c r="E82" s="37"/>
      <c r="F82" s="37"/>
      <c r="G82" s="39">
        <f>G83+G84</f>
        <v>7300</v>
      </c>
      <c r="H82" s="39">
        <f>H83+H84</f>
        <v>7300</v>
      </c>
      <c r="I82" s="37"/>
      <c r="J82" s="37"/>
      <c r="K82" s="37"/>
      <c r="L82" s="37"/>
      <c r="M82" s="37"/>
      <c r="N82" s="37"/>
      <c r="O82" s="37"/>
      <c r="P82" s="37"/>
      <c r="Q82" s="37"/>
      <c r="R82" s="37"/>
      <c r="S82" s="37"/>
      <c r="T82" s="37"/>
      <c r="U82" s="37"/>
      <c r="V82" s="37"/>
      <c r="W82" s="37"/>
    </row>
    <row r="83" spans="1:23" ht="15" customHeight="1" x14ac:dyDescent="0.3">
      <c r="A83" s="47" t="s">
        <v>89</v>
      </c>
      <c r="B83" s="37" t="s">
        <v>71</v>
      </c>
      <c r="C83" s="41">
        <v>1</v>
      </c>
      <c r="D83" s="38">
        <v>3100</v>
      </c>
      <c r="E83" s="37"/>
      <c r="F83" s="37"/>
      <c r="G83" s="38">
        <f>C83*D83</f>
        <v>3100</v>
      </c>
      <c r="H83" s="38">
        <f>G83</f>
        <v>3100</v>
      </c>
      <c r="I83" s="37"/>
      <c r="J83" s="37"/>
      <c r="K83" s="37"/>
      <c r="L83" s="37"/>
      <c r="M83" s="37"/>
      <c r="N83" s="37"/>
      <c r="O83" s="37"/>
      <c r="P83" s="37"/>
      <c r="Q83" s="37"/>
      <c r="R83" s="37"/>
      <c r="S83" s="37"/>
      <c r="T83" s="37"/>
      <c r="U83" s="37"/>
      <c r="V83" s="37"/>
      <c r="W83" s="37"/>
    </row>
    <row r="84" spans="1:23" x14ac:dyDescent="0.3">
      <c r="A84" s="47" t="s">
        <v>90</v>
      </c>
      <c r="B84" s="37" t="s">
        <v>71</v>
      </c>
      <c r="C84" s="41">
        <v>1</v>
      </c>
      <c r="D84" s="38">
        <v>4200</v>
      </c>
      <c r="E84" s="37"/>
      <c r="F84" s="37"/>
      <c r="G84" s="38">
        <f>C84*D84</f>
        <v>4200</v>
      </c>
      <c r="H84" s="38">
        <f>G84</f>
        <v>4200</v>
      </c>
      <c r="I84" s="37"/>
      <c r="J84" s="37"/>
      <c r="K84" s="37"/>
      <c r="L84" s="37"/>
      <c r="M84" s="37"/>
      <c r="N84" s="37"/>
      <c r="O84" s="37"/>
      <c r="P84" s="37"/>
      <c r="Q84" s="37"/>
      <c r="R84" s="37"/>
      <c r="S84" s="37"/>
      <c r="T84" s="37"/>
      <c r="U84" s="37"/>
      <c r="V84" s="37"/>
      <c r="W84" s="37"/>
    </row>
    <row r="85" spans="1:23" x14ac:dyDescent="0.3">
      <c r="A85" s="40" t="s">
        <v>23</v>
      </c>
      <c r="B85" s="37"/>
      <c r="C85" s="37"/>
      <c r="D85" s="37"/>
      <c r="E85" s="37"/>
      <c r="F85" s="37"/>
      <c r="G85" s="38">
        <f>G86</f>
        <v>19800</v>
      </c>
      <c r="H85" s="38">
        <f>G85</f>
        <v>19800</v>
      </c>
      <c r="I85" s="37"/>
      <c r="J85" s="37"/>
      <c r="K85" s="37"/>
      <c r="L85" s="37"/>
      <c r="M85" s="37"/>
      <c r="N85" s="37"/>
      <c r="O85" s="37"/>
      <c r="P85" s="37"/>
      <c r="Q85" s="37"/>
      <c r="R85" s="37"/>
      <c r="S85" s="37"/>
      <c r="T85" s="37"/>
      <c r="U85" s="37"/>
      <c r="V85" s="37"/>
      <c r="W85" s="37"/>
    </row>
    <row r="86" spans="1:23" ht="37.5" x14ac:dyDescent="0.3">
      <c r="A86" s="47" t="s">
        <v>104</v>
      </c>
      <c r="B86" s="57"/>
      <c r="C86" s="57">
        <v>1</v>
      </c>
      <c r="D86" s="59">
        <v>19800</v>
      </c>
      <c r="E86" s="57"/>
      <c r="F86" s="57"/>
      <c r="G86" s="59">
        <f>D86*C86</f>
        <v>19800</v>
      </c>
      <c r="H86" s="59">
        <f>G86</f>
        <v>19800</v>
      </c>
      <c r="I86" s="37"/>
      <c r="J86" s="37"/>
      <c r="K86" s="37"/>
      <c r="L86" s="37"/>
      <c r="M86" s="37"/>
      <c r="N86" s="37"/>
      <c r="O86" s="37"/>
      <c r="P86" s="37"/>
      <c r="Q86" s="37"/>
      <c r="R86" s="37"/>
      <c r="S86" s="37"/>
      <c r="T86" s="37"/>
      <c r="U86" s="37"/>
      <c r="V86" s="37"/>
      <c r="W86" s="37"/>
    </row>
    <row r="87" spans="1:23" ht="58.5" customHeight="1" x14ac:dyDescent="0.3">
      <c r="A87" s="45" t="s">
        <v>4</v>
      </c>
      <c r="B87" s="37"/>
      <c r="C87" s="37"/>
      <c r="D87" s="37"/>
      <c r="E87" s="37"/>
      <c r="F87" s="37"/>
      <c r="G87" s="39">
        <f>G69+G75+G77+G82+G85</f>
        <v>121240</v>
      </c>
      <c r="H87" s="39">
        <f>H69+H75+H77+H82+H85</f>
        <v>121240</v>
      </c>
      <c r="I87" s="37"/>
      <c r="J87" s="37"/>
      <c r="K87" s="37"/>
      <c r="L87" s="37"/>
      <c r="M87" s="37"/>
      <c r="N87" s="37"/>
      <c r="O87" s="37"/>
      <c r="P87" s="37"/>
      <c r="Q87" s="37"/>
      <c r="R87" s="37"/>
      <c r="S87" s="37"/>
      <c r="T87" s="37"/>
      <c r="U87" s="37"/>
      <c r="V87" s="37"/>
      <c r="W87" s="37"/>
    </row>
    <row r="88" spans="1:23" ht="39.75" customHeight="1" x14ac:dyDescent="0.3">
      <c r="A88" s="60" t="s">
        <v>42</v>
      </c>
      <c r="B88" s="60"/>
      <c r="C88" s="60"/>
      <c r="D88" s="60"/>
      <c r="E88" s="60"/>
      <c r="F88" s="60"/>
      <c r="G88" s="61">
        <f t="shared" ref="G88:U88" si="17">G29+G36+G67+G87</f>
        <v>6385374.0039999997</v>
      </c>
      <c r="H88" s="61">
        <f t="shared" si="17"/>
        <v>121240</v>
      </c>
      <c r="I88" s="61">
        <f t="shared" si="17"/>
        <v>0</v>
      </c>
      <c r="J88" s="61">
        <f t="shared" si="17"/>
        <v>129584.31999999999</v>
      </c>
      <c r="K88" s="61">
        <f t="shared" si="17"/>
        <v>0</v>
      </c>
      <c r="L88" s="61">
        <f t="shared" si="17"/>
        <v>261306.774</v>
      </c>
      <c r="M88" s="61">
        <f t="shared" si="17"/>
        <v>0</v>
      </c>
      <c r="N88" s="61">
        <f t="shared" si="17"/>
        <v>9668.23</v>
      </c>
      <c r="O88" s="61">
        <f t="shared" si="17"/>
        <v>0</v>
      </c>
      <c r="P88" s="61">
        <f t="shared" si="17"/>
        <v>5541525.6799999997</v>
      </c>
      <c r="Q88" s="61">
        <f t="shared" si="17"/>
        <v>0</v>
      </c>
      <c r="R88" s="62">
        <f t="shared" si="17"/>
        <v>0</v>
      </c>
      <c r="S88" s="62">
        <f t="shared" si="17"/>
        <v>0</v>
      </c>
      <c r="T88" s="62">
        <f t="shared" si="17"/>
        <v>0</v>
      </c>
      <c r="U88" s="62">
        <f t="shared" si="17"/>
        <v>0</v>
      </c>
      <c r="V88" s="62">
        <f t="shared" ref="V88:W88" si="18">V29+V36+V67+V87</f>
        <v>322049</v>
      </c>
      <c r="W88" s="62">
        <f t="shared" si="18"/>
        <v>0</v>
      </c>
    </row>
    <row r="89" spans="1:23" s="63" customFormat="1" ht="17.25" customHeight="1" x14ac:dyDescent="0.3">
      <c r="A89" s="56" t="s">
        <v>40</v>
      </c>
      <c r="B89" s="34"/>
      <c r="C89" s="34"/>
      <c r="D89" s="34"/>
      <c r="E89" s="34"/>
      <c r="F89" s="34"/>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row>
    <row r="90" spans="1:23" s="63" customFormat="1" ht="37.5" x14ac:dyDescent="0.3">
      <c r="A90" s="56" t="s">
        <v>41</v>
      </c>
      <c r="B90" s="34"/>
      <c r="C90" s="34"/>
      <c r="D90" s="34"/>
      <c r="E90" s="34"/>
      <c r="F90" s="34"/>
      <c r="G90" s="64">
        <v>108624</v>
      </c>
      <c r="H90" s="34">
        <v>0</v>
      </c>
      <c r="I90" s="34">
        <v>0</v>
      </c>
      <c r="J90" s="34">
        <v>0</v>
      </c>
      <c r="K90" s="34">
        <v>0</v>
      </c>
      <c r="L90" s="34">
        <v>0</v>
      </c>
      <c r="M90" s="34">
        <v>0</v>
      </c>
      <c r="N90" s="34">
        <v>0</v>
      </c>
      <c r="O90" s="34">
        <v>0</v>
      </c>
      <c r="P90" s="65">
        <f>G90</f>
        <v>108624</v>
      </c>
      <c r="Q90" s="34">
        <v>0</v>
      </c>
      <c r="R90" s="34">
        <v>0</v>
      </c>
      <c r="S90" s="34">
        <v>0</v>
      </c>
      <c r="T90" s="34">
        <v>0</v>
      </c>
      <c r="U90" s="34">
        <v>0</v>
      </c>
      <c r="V90" s="34">
        <v>0</v>
      </c>
      <c r="W90" s="34">
        <v>0</v>
      </c>
    </row>
    <row r="91" spans="1:23" ht="37.5" x14ac:dyDescent="0.3">
      <c r="A91" s="60" t="s">
        <v>132</v>
      </c>
      <c r="B91" s="60"/>
      <c r="C91" s="60"/>
      <c r="D91" s="60"/>
      <c r="E91" s="60"/>
      <c r="F91" s="60"/>
      <c r="G91" s="61">
        <f>G88+G89+G90</f>
        <v>6493998.0039999997</v>
      </c>
      <c r="H91" s="61">
        <f t="shared" ref="H91:U91" si="19">H88+H89+H90</f>
        <v>121240</v>
      </c>
      <c r="I91" s="61">
        <f t="shared" si="19"/>
        <v>0</v>
      </c>
      <c r="J91" s="61">
        <f t="shared" si="19"/>
        <v>129584.31999999999</v>
      </c>
      <c r="K91" s="61">
        <f t="shared" si="19"/>
        <v>0</v>
      </c>
      <c r="L91" s="61">
        <f t="shared" si="19"/>
        <v>261306.774</v>
      </c>
      <c r="M91" s="61">
        <f t="shared" si="19"/>
        <v>0</v>
      </c>
      <c r="N91" s="61">
        <f t="shared" si="19"/>
        <v>9668.23</v>
      </c>
      <c r="O91" s="61">
        <f t="shared" si="19"/>
        <v>0</v>
      </c>
      <c r="P91" s="61">
        <f>P88+P89+P90</f>
        <v>5650149.6799999997</v>
      </c>
      <c r="Q91" s="61">
        <f t="shared" si="19"/>
        <v>0</v>
      </c>
      <c r="R91" s="62">
        <f t="shared" si="19"/>
        <v>0</v>
      </c>
      <c r="S91" s="62">
        <f t="shared" si="19"/>
        <v>0</v>
      </c>
      <c r="T91" s="62">
        <f t="shared" si="19"/>
        <v>0</v>
      </c>
      <c r="U91" s="62">
        <f t="shared" si="19"/>
        <v>0</v>
      </c>
      <c r="V91" s="62">
        <f t="shared" ref="V91:W91" si="20">V88+V89+V90</f>
        <v>322049</v>
      </c>
      <c r="W91" s="62">
        <f t="shared" si="20"/>
        <v>0</v>
      </c>
    </row>
    <row r="92" spans="1:23" x14ac:dyDescent="0.3">
      <c r="A92" s="66" t="s">
        <v>20</v>
      </c>
      <c r="B92" s="67"/>
      <c r="C92" s="67"/>
      <c r="D92" s="67"/>
      <c r="E92" s="67"/>
      <c r="F92" s="67"/>
      <c r="G92" s="68">
        <f>G91</f>
        <v>6493998.0039999997</v>
      </c>
      <c r="H92" s="68">
        <f t="shared" ref="H92:U92" si="21">H91</f>
        <v>121240</v>
      </c>
      <c r="I92" s="68">
        <f t="shared" si="21"/>
        <v>0</v>
      </c>
      <c r="J92" s="68">
        <f t="shared" si="21"/>
        <v>129584.31999999999</v>
      </c>
      <c r="K92" s="68">
        <f t="shared" si="21"/>
        <v>0</v>
      </c>
      <c r="L92" s="68">
        <f t="shared" si="21"/>
        <v>261306.774</v>
      </c>
      <c r="M92" s="68">
        <f t="shared" si="21"/>
        <v>0</v>
      </c>
      <c r="N92" s="68">
        <f t="shared" si="21"/>
        <v>9668.23</v>
      </c>
      <c r="O92" s="68">
        <f t="shared" si="21"/>
        <v>0</v>
      </c>
      <c r="P92" s="68">
        <f t="shared" si="21"/>
        <v>5650149.6799999997</v>
      </c>
      <c r="Q92" s="68">
        <f t="shared" si="21"/>
        <v>0</v>
      </c>
      <c r="R92" s="68">
        <f t="shared" si="21"/>
        <v>0</v>
      </c>
      <c r="S92" s="68">
        <f t="shared" si="21"/>
        <v>0</v>
      </c>
      <c r="T92" s="68">
        <f t="shared" si="21"/>
        <v>0</v>
      </c>
      <c r="U92" s="68">
        <f t="shared" si="21"/>
        <v>0</v>
      </c>
      <c r="V92" s="68">
        <f t="shared" ref="V92:W92" si="22">V91</f>
        <v>322049</v>
      </c>
      <c r="W92" s="68">
        <f t="shared" si="22"/>
        <v>0</v>
      </c>
    </row>
    <row r="93" spans="1:23" ht="37.5" x14ac:dyDescent="0.3">
      <c r="A93" s="60" t="s">
        <v>24</v>
      </c>
      <c r="B93" s="60"/>
      <c r="C93" s="60"/>
      <c r="D93" s="60"/>
      <c r="E93" s="60"/>
      <c r="F93" s="60"/>
      <c r="G93" s="61">
        <v>328366.45</v>
      </c>
      <c r="H93" s="60"/>
      <c r="I93" s="60"/>
      <c r="J93" s="60"/>
      <c r="K93" s="60"/>
      <c r="L93" s="60"/>
      <c r="M93" s="60"/>
      <c r="N93" s="60"/>
      <c r="O93" s="60"/>
      <c r="P93" s="60"/>
      <c r="Q93" s="60"/>
      <c r="R93" s="69"/>
      <c r="S93" s="69"/>
      <c r="T93" s="69"/>
      <c r="U93" s="69"/>
      <c r="V93" s="69"/>
      <c r="W93" s="69"/>
    </row>
    <row r="94" spans="1:23" x14ac:dyDescent="0.3">
      <c r="A94" s="70" t="s">
        <v>5</v>
      </c>
      <c r="B94" s="71"/>
      <c r="C94" s="71"/>
      <c r="D94" s="71"/>
      <c r="E94" s="71"/>
      <c r="F94" s="71"/>
      <c r="G94" s="72">
        <f t="shared" ref="G94:U94" si="23">G91+G93</f>
        <v>6822364.4539999999</v>
      </c>
      <c r="H94" s="72">
        <f t="shared" si="23"/>
        <v>121240</v>
      </c>
      <c r="I94" s="72">
        <f t="shared" si="23"/>
        <v>0</v>
      </c>
      <c r="J94" s="72">
        <f t="shared" si="23"/>
        <v>129584.31999999999</v>
      </c>
      <c r="K94" s="72">
        <f t="shared" si="23"/>
        <v>0</v>
      </c>
      <c r="L94" s="72">
        <f t="shared" si="23"/>
        <v>261306.774</v>
      </c>
      <c r="M94" s="72">
        <f t="shared" si="23"/>
        <v>0</v>
      </c>
      <c r="N94" s="72">
        <f t="shared" si="23"/>
        <v>9668.23</v>
      </c>
      <c r="O94" s="72">
        <f t="shared" si="23"/>
        <v>0</v>
      </c>
      <c r="P94" s="72">
        <f>P91+P93</f>
        <v>5650149.6799999997</v>
      </c>
      <c r="Q94" s="72">
        <f t="shared" si="23"/>
        <v>0</v>
      </c>
      <c r="R94" s="72">
        <f t="shared" si="23"/>
        <v>0</v>
      </c>
      <c r="S94" s="72">
        <f t="shared" si="23"/>
        <v>0</v>
      </c>
      <c r="T94" s="72">
        <f t="shared" si="23"/>
        <v>0</v>
      </c>
      <c r="U94" s="72">
        <f t="shared" si="23"/>
        <v>0</v>
      </c>
      <c r="V94" s="72">
        <f t="shared" ref="V94:W94" si="24">V91+V93</f>
        <v>322049</v>
      </c>
      <c r="W94" s="72">
        <f t="shared" si="24"/>
        <v>0</v>
      </c>
    </row>
    <row r="95" spans="1:23" x14ac:dyDescent="0.3">
      <c r="G95" s="73"/>
    </row>
    <row r="97" spans="1:13" s="74" customFormat="1" ht="217.5" customHeight="1" x14ac:dyDescent="0.25">
      <c r="A97" s="79" t="s">
        <v>133</v>
      </c>
      <c r="B97" s="80"/>
      <c r="C97" s="80"/>
      <c r="D97" s="80"/>
      <c r="E97" s="80"/>
      <c r="F97" s="80"/>
      <c r="G97" s="80"/>
      <c r="H97" s="80"/>
      <c r="I97" s="80"/>
      <c r="J97" s="80"/>
      <c r="K97" s="80"/>
      <c r="L97" s="80"/>
      <c r="M97" s="80"/>
    </row>
  </sheetData>
  <mergeCells count="18">
    <mergeCell ref="A97:M97"/>
    <mergeCell ref="H8:I8"/>
    <mergeCell ref="J8:K8"/>
    <mergeCell ref="L8:M8"/>
    <mergeCell ref="A8:A9"/>
    <mergeCell ref="B8:B9"/>
    <mergeCell ref="C8:C9"/>
    <mergeCell ref="D8:D9"/>
    <mergeCell ref="F8:F9"/>
    <mergeCell ref="E8:E9"/>
    <mergeCell ref="G8:G9"/>
    <mergeCell ref="P4:V7"/>
    <mergeCell ref="P8:Q8"/>
    <mergeCell ref="R8:S8"/>
    <mergeCell ref="T8:U8"/>
    <mergeCell ref="A7:F7"/>
    <mergeCell ref="V8:W8"/>
    <mergeCell ref="N8:O8"/>
  </mergeCells>
  <pageMargins left="0.19685039370078741" right="0.19685039370078741" top="0.94488188976377963" bottom="0.74803149606299213" header="0.74803149606299213" footer="0.11811023622047245"/>
  <pageSetup paperSize="9" scale="41" fitToHeight="0" orientation="landscape" r:id="rId1"/>
  <headerFooter differentFirst="1">
    <oddFooter>&amp;L&amp;K09-046PA16/RO12 Conservarea și Revitalizarea Patrimoniului Cultural și Natural
Anexa 2: Bugetul proiectului&amp;R&amp;P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
  <sheetViews>
    <sheetView zoomScale="110" zoomScaleNormal="110" workbookViewId="0">
      <selection activeCell="A13" sqref="A13:I13"/>
    </sheetView>
  </sheetViews>
  <sheetFormatPr defaultRowHeight="15" x14ac:dyDescent="0.25"/>
  <cols>
    <col min="1" max="1" width="34.85546875" bestFit="1" customWidth="1"/>
    <col min="2" max="2" width="14.140625" bestFit="1" customWidth="1"/>
    <col min="3" max="3" width="16.28515625" customWidth="1"/>
    <col min="4" max="4" width="14.140625" customWidth="1"/>
    <col min="5" max="5" width="12.5703125" customWidth="1"/>
    <col min="6" max="6" width="7.42578125" customWidth="1"/>
    <col min="7" max="7" width="7.7109375" customWidth="1"/>
    <col min="8" max="8" width="7.28515625" customWidth="1"/>
    <col min="9" max="9" width="8" customWidth="1"/>
  </cols>
  <sheetData>
    <row r="1" spans="1:10" s="1" customFormat="1" ht="23.25" x14ac:dyDescent="0.35">
      <c r="A1" s="5" t="s">
        <v>6</v>
      </c>
      <c r="B1" s="6"/>
      <c r="C1" s="6"/>
    </row>
    <row r="2" spans="1:10" s="1" customFormat="1" x14ac:dyDescent="0.25">
      <c r="A2" s="7"/>
      <c r="B2" s="6"/>
      <c r="C2" s="6"/>
      <c r="D2" s="6"/>
    </row>
    <row r="3" spans="1:10" s="1" customFormat="1" x14ac:dyDescent="0.25">
      <c r="A3" s="8" t="s">
        <v>9</v>
      </c>
    </row>
    <row r="4" spans="1:10" s="1" customFormat="1" x14ac:dyDescent="0.25">
      <c r="A4" s="8"/>
    </row>
    <row r="5" spans="1:10" s="1" customFormat="1" x14ac:dyDescent="0.25">
      <c r="A5" s="90" t="s">
        <v>10</v>
      </c>
      <c r="B5" s="92" t="s">
        <v>48</v>
      </c>
      <c r="C5" s="93"/>
      <c r="D5" s="92" t="s">
        <v>16</v>
      </c>
      <c r="E5" s="93"/>
      <c r="F5" s="92" t="s">
        <v>17</v>
      </c>
      <c r="G5" s="93"/>
      <c r="H5" s="92" t="s">
        <v>18</v>
      </c>
      <c r="I5" s="93"/>
    </row>
    <row r="6" spans="1:10" s="1" customFormat="1" ht="30" x14ac:dyDescent="0.25">
      <c r="A6" s="91"/>
      <c r="B6" s="9" t="s">
        <v>11</v>
      </c>
      <c r="C6" s="9" t="s">
        <v>49</v>
      </c>
      <c r="D6" s="9" t="s">
        <v>11</v>
      </c>
      <c r="E6" s="9" t="s">
        <v>19</v>
      </c>
      <c r="F6" s="9" t="s">
        <v>11</v>
      </c>
      <c r="G6" s="9" t="s">
        <v>19</v>
      </c>
      <c r="H6" s="9" t="s">
        <v>11</v>
      </c>
      <c r="I6" s="9" t="s">
        <v>19</v>
      </c>
    </row>
    <row r="7" spans="1:10" x14ac:dyDescent="0.25">
      <c r="A7" s="10" t="s">
        <v>12</v>
      </c>
      <c r="B7" s="11">
        <f>Buget!G91</f>
        <v>6493998.0039999997</v>
      </c>
      <c r="C7" s="12">
        <v>1</v>
      </c>
      <c r="D7" s="25">
        <f>B7</f>
        <v>6493998.0039999997</v>
      </c>
      <c r="E7" s="12">
        <f>C7</f>
        <v>1</v>
      </c>
      <c r="F7" s="11"/>
      <c r="G7" s="12"/>
      <c r="H7" s="11"/>
      <c r="I7" s="12"/>
    </row>
    <row r="8" spans="1:10" x14ac:dyDescent="0.25">
      <c r="A8" s="10" t="s">
        <v>50</v>
      </c>
      <c r="B8" s="11">
        <v>0</v>
      </c>
      <c r="C8" s="12">
        <v>0</v>
      </c>
      <c r="D8" s="25">
        <f t="shared" ref="D8:D10" si="0">B8</f>
        <v>0</v>
      </c>
      <c r="E8" s="12">
        <f t="shared" ref="E8:E10" si="1">C8</f>
        <v>0</v>
      </c>
      <c r="F8" s="11"/>
      <c r="G8" s="12"/>
      <c r="H8" s="11"/>
      <c r="I8" s="12"/>
    </row>
    <row r="9" spans="1:10" x14ac:dyDescent="0.25">
      <c r="A9" s="22" t="s">
        <v>13</v>
      </c>
      <c r="B9" s="11">
        <v>0</v>
      </c>
      <c r="C9" s="12">
        <v>0</v>
      </c>
      <c r="D9" s="25">
        <f t="shared" si="0"/>
        <v>0</v>
      </c>
      <c r="E9" s="12">
        <f t="shared" si="1"/>
        <v>0</v>
      </c>
      <c r="F9" s="11"/>
      <c r="G9" s="12"/>
      <c r="H9" s="11"/>
      <c r="I9" s="12"/>
    </row>
    <row r="10" spans="1:10" x14ac:dyDescent="0.25">
      <c r="A10" s="23" t="s">
        <v>14</v>
      </c>
      <c r="B10" s="11">
        <v>0</v>
      </c>
      <c r="C10" s="12">
        <v>0</v>
      </c>
      <c r="D10" s="25">
        <f t="shared" si="0"/>
        <v>0</v>
      </c>
      <c r="E10" s="12">
        <f t="shared" si="1"/>
        <v>0</v>
      </c>
      <c r="F10" s="11"/>
      <c r="G10" s="12"/>
      <c r="H10" s="11"/>
      <c r="I10" s="12"/>
      <c r="J10" s="13"/>
    </row>
    <row r="11" spans="1:10" x14ac:dyDescent="0.25">
      <c r="A11" s="14" t="s">
        <v>15</v>
      </c>
      <c r="B11" s="15">
        <f>B8+B7</f>
        <v>6493998.0039999997</v>
      </c>
      <c r="C11" s="16"/>
      <c r="D11" s="15">
        <f>D8+D7</f>
        <v>6493998.0039999997</v>
      </c>
      <c r="E11" s="16"/>
      <c r="F11" s="15">
        <f>F8+F7</f>
        <v>0</v>
      </c>
      <c r="G11" s="16"/>
      <c r="H11" s="15">
        <f>H8+H7</f>
        <v>0</v>
      </c>
      <c r="I11" s="16"/>
    </row>
    <row r="12" spans="1:10" x14ac:dyDescent="0.25">
      <c r="A12" s="17"/>
      <c r="B12" s="17"/>
      <c r="C12" s="17"/>
      <c r="D12" s="1"/>
    </row>
    <row r="13" spans="1:10" ht="320.25" customHeight="1" x14ac:dyDescent="0.25">
      <c r="A13" s="87" t="s">
        <v>66</v>
      </c>
      <c r="B13" s="88"/>
      <c r="C13" s="88"/>
      <c r="D13" s="88"/>
      <c r="E13" s="88"/>
      <c r="F13" s="88"/>
      <c r="G13" s="88"/>
      <c r="H13" s="88"/>
      <c r="I13" s="89"/>
    </row>
  </sheetData>
  <mergeCells count="6">
    <mergeCell ref="A13:I13"/>
    <mergeCell ref="A5:A6"/>
    <mergeCell ref="B5:C5"/>
    <mergeCell ref="D5:E5"/>
    <mergeCell ref="F5:G5"/>
    <mergeCell ref="H5:I5"/>
  </mergeCells>
  <pageMargins left="0.70866141732283472" right="0.70866141732283472" top="0.23622047244094491" bottom="0.23622047244094491" header="0.31496062992125984" footer="0.31496062992125984"/>
  <pageSetup scale="9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topLeftCell="A4" workbookViewId="0">
      <selection activeCell="A7" sqref="A7"/>
    </sheetView>
  </sheetViews>
  <sheetFormatPr defaultRowHeight="15" x14ac:dyDescent="0.25"/>
  <cols>
    <col min="1" max="1" width="117.42578125" style="4" customWidth="1"/>
  </cols>
  <sheetData>
    <row r="1" spans="1:1" ht="23.25" x14ac:dyDescent="0.35">
      <c r="A1" s="5" t="s">
        <v>6</v>
      </c>
    </row>
    <row r="2" spans="1:1" ht="23.25" x14ac:dyDescent="0.35">
      <c r="A2" s="5"/>
    </row>
    <row r="3" spans="1:1" s="1" customFormat="1" x14ac:dyDescent="0.25">
      <c r="A3" s="8" t="s">
        <v>25</v>
      </c>
    </row>
    <row r="4" spans="1:1" s="1" customFormat="1" x14ac:dyDescent="0.25">
      <c r="A4" s="8"/>
    </row>
    <row r="5" spans="1:1" x14ac:dyDescent="0.25">
      <c r="A5" s="19" t="s">
        <v>26</v>
      </c>
    </row>
    <row r="6" spans="1:1" x14ac:dyDescent="0.25">
      <c r="A6" s="18" t="s">
        <v>34</v>
      </c>
    </row>
    <row r="7" spans="1:1" ht="228" customHeight="1" x14ac:dyDescent="0.25">
      <c r="A7" s="3" t="s">
        <v>64</v>
      </c>
    </row>
    <row r="8" spans="1:1" x14ac:dyDescent="0.25">
      <c r="A8" s="2" t="s">
        <v>0</v>
      </c>
    </row>
    <row r="9" spans="1:1" ht="105" customHeight="1" x14ac:dyDescent="0.25">
      <c r="A9" s="3" t="s">
        <v>59</v>
      </c>
    </row>
    <row r="10" spans="1:1" ht="218.25" customHeight="1" x14ac:dyDescent="0.25">
      <c r="A10" s="3" t="s">
        <v>65</v>
      </c>
    </row>
    <row r="11" spans="1:1" ht="75" customHeight="1" x14ac:dyDescent="0.25">
      <c r="A11" s="3" t="s">
        <v>60</v>
      </c>
    </row>
    <row r="12" spans="1:1" ht="202.15" customHeight="1" x14ac:dyDescent="0.25">
      <c r="A12" s="3" t="s">
        <v>61</v>
      </c>
    </row>
    <row r="13" spans="1:1" s="20" customFormat="1" ht="60" x14ac:dyDescent="0.25">
      <c r="A13" s="3" t="s">
        <v>52</v>
      </c>
    </row>
    <row r="14" spans="1:1" s="20" customFormat="1" ht="30" x14ac:dyDescent="0.25">
      <c r="A14" s="21" t="s">
        <v>62</v>
      </c>
    </row>
    <row r="15" spans="1:1" ht="51" customHeight="1" x14ac:dyDescent="0.25">
      <c r="A15" s="24" t="s">
        <v>63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4</vt:i4>
      </vt:variant>
      <vt:variant>
        <vt:lpstr>Zone denumite</vt:lpstr>
      </vt:variant>
      <vt:variant>
        <vt:i4>3</vt:i4>
      </vt:variant>
    </vt:vector>
  </HeadingPairs>
  <TitlesOfParts>
    <vt:vector size="7" baseType="lpstr">
      <vt:lpstr>Buget</vt:lpstr>
      <vt:lpstr>Surse de finantare</vt:lpstr>
      <vt:lpstr>Explicatii</vt:lpstr>
      <vt:lpstr>Sheet2</vt:lpstr>
      <vt:lpstr>Buget!Imprimare_titluri</vt:lpstr>
      <vt:lpstr>Buget!Zona_de_imprimat</vt:lpstr>
      <vt:lpstr>'Surse de finantare'!Zona_de_imprimat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2016-12-07T07:46:06Z</dcterms:modified>
</cp:coreProperties>
</file>