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0" yWindow="45" windowWidth="17400" windowHeight="12210"/>
  </bookViews>
  <sheets>
    <sheet name="Sheet3" sheetId="3" r:id="rId1"/>
  </sheets>
  <calcPr calcId="125725"/>
</workbook>
</file>

<file path=xl/calcChain.xml><?xml version="1.0" encoding="utf-8"?>
<calcChain xmlns="http://schemas.openxmlformats.org/spreadsheetml/2006/main">
  <c r="O36" i="3"/>
  <c r="O50"/>
  <c r="M81" l="1"/>
  <c r="O86"/>
  <c r="M69"/>
  <c r="O13"/>
  <c r="O28"/>
  <c r="O21"/>
  <c r="O15" s="1"/>
  <c r="O35"/>
  <c r="O40"/>
  <c r="O58"/>
  <c r="O53" s="1"/>
  <c r="O48" s="1"/>
  <c r="O69"/>
  <c r="O68" s="1"/>
  <c r="O94"/>
  <c r="O93"/>
  <c r="O92"/>
  <c r="O88"/>
  <c r="O85"/>
  <c r="O84"/>
  <c r="O83"/>
  <c r="O82"/>
  <c r="O80"/>
  <c r="M91"/>
  <c r="O91" s="1"/>
  <c r="M79"/>
  <c r="M68"/>
  <c r="M58"/>
  <c r="M53" s="1"/>
  <c r="M48" s="1"/>
  <c r="M40"/>
  <c r="M35"/>
  <c r="M28"/>
  <c r="M21"/>
  <c r="M15" s="1"/>
  <c r="M13"/>
  <c r="O79" l="1"/>
  <c r="M34"/>
  <c r="M33" s="1"/>
  <c r="O12"/>
  <c r="O34"/>
  <c r="O33" s="1"/>
  <c r="M12"/>
  <c r="M11" s="1"/>
  <c r="M95" s="1"/>
  <c r="O11" l="1"/>
  <c r="O95" s="1"/>
  <c r="H38"/>
  <c r="H91"/>
  <c r="H79" s="1"/>
  <c r="H69"/>
  <c r="H68"/>
  <c r="H58"/>
  <c r="H53"/>
  <c r="H48" s="1"/>
  <c r="H40"/>
  <c r="H35"/>
  <c r="H34" s="1"/>
  <c r="H33" s="1"/>
  <c r="H28"/>
  <c r="H21"/>
  <c r="H15" s="1"/>
  <c r="H13"/>
  <c r="F80"/>
  <c r="G94"/>
  <c r="G93"/>
  <c r="D92"/>
  <c r="G92" s="1"/>
  <c r="F91"/>
  <c r="G91" s="1"/>
  <c r="D91"/>
  <c r="G89"/>
  <c r="D89"/>
  <c r="G88"/>
  <c r="D88"/>
  <c r="G87"/>
  <c r="D87"/>
  <c r="F86"/>
  <c r="D86"/>
  <c r="G85"/>
  <c r="G84"/>
  <c r="G83"/>
  <c r="G82"/>
  <c r="D81"/>
  <c r="G81" s="1"/>
  <c r="D80"/>
  <c r="F79"/>
  <c r="F69"/>
  <c r="F68" s="1"/>
  <c r="D68"/>
  <c r="E67"/>
  <c r="F58"/>
  <c r="D58"/>
  <c r="F53"/>
  <c r="D53"/>
  <c r="F48"/>
  <c r="D48"/>
  <c r="D42"/>
  <c r="F40"/>
  <c r="D40"/>
  <c r="F35"/>
  <c r="D35"/>
  <c r="F34"/>
  <c r="D34"/>
  <c r="F33"/>
  <c r="D33"/>
  <c r="E31"/>
  <c r="E30"/>
  <c r="F28"/>
  <c r="D28"/>
  <c r="F21"/>
  <c r="D21"/>
  <c r="F15"/>
  <c r="D15"/>
  <c r="F13"/>
  <c r="D13"/>
  <c r="D12" s="1"/>
  <c r="D11" s="1"/>
  <c r="F12" l="1"/>
  <c r="G80"/>
  <c r="H12"/>
  <c r="D79"/>
  <c r="D95" s="1"/>
  <c r="G86"/>
  <c r="F11"/>
  <c r="F95" s="1"/>
  <c r="G95" s="1"/>
  <c r="H11"/>
  <c r="H95" s="1"/>
  <c r="K95" l="1"/>
</calcChain>
</file>

<file path=xl/sharedStrings.xml><?xml version="1.0" encoding="utf-8"?>
<sst xmlns="http://schemas.openxmlformats.org/spreadsheetml/2006/main" count="119" uniqueCount="104">
  <si>
    <t xml:space="preserve">                         PROGRAMUL                          </t>
  </si>
  <si>
    <t xml:space="preserve">   lucrarilor  de  intretinere , reparatii  si  modernizari       </t>
  </si>
  <si>
    <t>DENUMIRE  LUCRARE</t>
  </si>
  <si>
    <t>Valoare</t>
  </si>
  <si>
    <t>SIMBOL</t>
  </si>
  <si>
    <t>lei</t>
  </si>
  <si>
    <t>SI  OBIECTIV</t>
  </si>
  <si>
    <t>CHELTUIELI   FUNCTIONARE</t>
  </si>
  <si>
    <t>A</t>
  </si>
  <si>
    <t xml:space="preserve">  Servicii pregătitoare aferente întreţinerii şi  reparării drumurilor publice     </t>
  </si>
  <si>
    <t>A.1.</t>
  </si>
  <si>
    <t xml:space="preserve">   Gestionarea drumurilor publice</t>
  </si>
  <si>
    <t>A.1.6.5. Comisioane ,taxe, acorduri , expertize,etc.,  în legătură cu drumurile publice</t>
  </si>
  <si>
    <t>A.2.</t>
  </si>
  <si>
    <t xml:space="preserve"> Întocmirea documentaţiilor tehnico-economice pentru lucrările de întreţinere şi reparaţii la  drumuri publice</t>
  </si>
  <si>
    <t xml:space="preserve"> - Amenajare si consolidare DJ 172 C , km 17+222-21+227, Ilva Mica-Lesu</t>
  </si>
  <si>
    <t xml:space="preserve"> - Modernizare DJ170 , km ,13+500-24+500  Negrilesti-lim. Jud. Maramures</t>
  </si>
  <si>
    <t xml:space="preserve"> - Modernizare DJ 173 A , Prundu Bargaului-Colibita , km 0+000-24+000 si DJ 173 D km 0+000-5+000</t>
  </si>
  <si>
    <t xml:space="preserve"> - actualizari documentatiii  tehnice</t>
  </si>
  <si>
    <t>A.4.</t>
  </si>
  <si>
    <t>Studii, cercetări, experimentări</t>
  </si>
  <si>
    <t>A.4.3. Investigaţii, expertizări, cercetări şi  testări de poduri, pasaje, tuneluri şi  alte lucrări de artă</t>
  </si>
  <si>
    <t xml:space="preserve"> </t>
  </si>
  <si>
    <t>A.6.</t>
  </si>
  <si>
    <t>Monitorizarea controlului mijloacelor de transport pe drumurile publice</t>
  </si>
  <si>
    <t>B.</t>
  </si>
  <si>
    <t xml:space="preserve">Lucrări şi servicii privind întreţinerea curentă a drumurilor publice </t>
  </si>
  <si>
    <t>101.        Întreţinerea curentă pe timp de vară</t>
  </si>
  <si>
    <t>101.1.      Întreţinerea părţii carosabile, specifică tipului de îmbrăcăminte (strat de rulare)</t>
  </si>
  <si>
    <t xml:space="preserve">            101.1.1. Întreţinerea îmbrăcămintei asfaltice </t>
  </si>
  <si>
    <t xml:space="preserve">            101.1.2. Întreţinerea îmbrăcămintei  cu lianţi hidraulici </t>
  </si>
  <si>
    <t xml:space="preserve">            101.1.5. Întreţinerea drumurilor pietruite</t>
  </si>
  <si>
    <t xml:space="preserve">            101.1.6. Întreţinerea drumurilor de pământ</t>
  </si>
  <si>
    <t>101.2.      Întreţinerea comună a tuturor drumurilor</t>
  </si>
  <si>
    <t xml:space="preserve">            101.2.1. Întreţinerea platformei drumului</t>
  </si>
  <si>
    <t xml:space="preserve">            101.2.2. Asigurarea scurgerii apelor din zona   drumului, precum şi prevenirea efectelor inundatiilor</t>
  </si>
  <si>
    <t xml:space="preserve">            101.2.3. Întreţinerea mijloacelor pentru siguranţa circulaţiei rutiere şi de  informare </t>
  </si>
  <si>
    <t xml:space="preserve">            101.2.4. Asigurarea esteticii rutiere a drumurilor</t>
  </si>
  <si>
    <t xml:space="preserve">            101.2.5. Întreţinerea drumurilor laterale</t>
  </si>
  <si>
    <t>101.3.      Întreţinerea curentă a podurilor, pasajelor,podeţelor şi a tunelurilor</t>
  </si>
  <si>
    <t>102.        Întreţinerea curentă pe timp de iarnă (specifică tuturor categoriilor de drumuri)</t>
  </si>
  <si>
    <t>C.</t>
  </si>
  <si>
    <t xml:space="preserve">Lucrări şi servicii privind întreţinerea periodică a drumurilor publice </t>
  </si>
  <si>
    <t xml:space="preserve">103.        Tratamente bituminoase                            </t>
  </si>
  <si>
    <t xml:space="preserve">105.        Covoare bituminoase                              </t>
  </si>
  <si>
    <t>106.        Reciclarea in situ a îmbrăcămintei asfaltice, cu strat de rulare din tratament, straturi</t>
  </si>
  <si>
    <t xml:space="preserve">            bituminoase foarte subţiri sau covoare clasice   </t>
  </si>
  <si>
    <t>107.        Siguranţa rutieră cuprinde:</t>
  </si>
  <si>
    <r>
      <t xml:space="preserve">            </t>
    </r>
    <r>
      <rPr>
        <b/>
        <sz val="10"/>
        <rFont val="Arial"/>
        <family val="2"/>
      </rPr>
      <t>107.1. Aprovizionări noi cu</t>
    </r>
    <r>
      <rPr>
        <sz val="10"/>
        <rFont val="Arial"/>
        <family val="2"/>
      </rPr>
      <t xml:space="preserve">: </t>
    </r>
    <r>
      <rPr>
        <sz val="8"/>
        <rFont val="Arial"/>
        <family val="2"/>
      </rPr>
      <t>indicatoare rutiere, stâlpi</t>
    </r>
  </si>
  <si>
    <t xml:space="preserve">            107.2. Montarea pe drum a indicatoarelor rutiere,stâlpilor, consolelor, portalurilor,</t>
  </si>
  <si>
    <t xml:space="preserve">                   stâlpişorilor de dirijare, parapetelor, butonilor reflectorizanţi, plăcuţelor reflectorizante etc.</t>
  </si>
  <si>
    <t xml:space="preserve">                   reflectorizante etc.</t>
  </si>
  <si>
    <t xml:space="preserve">            107.3. Executarea marcajelor longitudinale,laterale şi transversale</t>
  </si>
  <si>
    <t xml:space="preserve">                                    - Marcaje rutiere - </t>
  </si>
  <si>
    <t xml:space="preserve">            107.4. Amenajarea locurilor de parcare, </t>
  </si>
  <si>
    <t xml:space="preserve">            107.5. Amenajarea intersecţiilor şi eliminarea punctelor periculoase, prin lucrări care</t>
  </si>
  <si>
    <t xml:space="preserve">                   nu afectează elementele geometrice sau  sistemul rutier al drumului (semaforizare,</t>
  </si>
  <si>
    <t xml:space="preserve">                   montare de borduri denivelate etc.)</t>
  </si>
  <si>
    <t xml:space="preserve">            110.        Pietruirea drumurilor din pământ</t>
  </si>
  <si>
    <t xml:space="preserve">            111.4. Corecţii locale de albii şi torenţi, în lungime de până la 200 ml</t>
  </si>
  <si>
    <t xml:space="preserve">             111.6.Drumuri de acces şi podeţe laterale</t>
  </si>
  <si>
    <t>D</t>
  </si>
  <si>
    <t>Lucrări privind reparaţii curente la drumurile  publice</t>
  </si>
  <si>
    <t>113.        Lucrări accidentale; refaceri după inundaţii,alunecări de terenuri, afuieri de poduri,</t>
  </si>
  <si>
    <t xml:space="preserve">            cutremure, accidente rutiere, pentru aducerea drumurilor şi a podurilor la starea tehnică iniţială</t>
  </si>
  <si>
    <t xml:space="preserve"> - refacere dupa calamitati DJ 172 J Rodna-Valea Vinului</t>
  </si>
  <si>
    <t xml:space="preserve"> - eliminare din cale a punctelor periculoase prin frezare</t>
  </si>
  <si>
    <t xml:space="preserve">115.        Ranforsări ale sistemelor rutiere (cu lianţi  bituminoşi şi hidraulici)  </t>
  </si>
  <si>
    <t xml:space="preserve">116.        Benzi suplimentare: banda a III-a în rampe, pentru vehicule lente </t>
  </si>
  <si>
    <t>117.        Eliminarea punctelor periculoase, amenajări de intersecţii (care afectează elementele</t>
  </si>
  <si>
    <t xml:space="preserve">            geometrice şi sistemul rutier al drumului)         </t>
  </si>
  <si>
    <r>
      <t>118.</t>
    </r>
    <r>
      <rPr>
        <sz val="8"/>
        <rFont val="Arial"/>
        <family val="2"/>
      </rPr>
      <t xml:space="preserve">       </t>
    </r>
    <r>
      <rPr>
        <b/>
        <sz val="8"/>
        <rFont val="Arial"/>
        <family val="2"/>
      </rPr>
      <t xml:space="preserve"> Reparaţii curente la poduri</t>
    </r>
    <r>
      <rPr>
        <sz val="8"/>
        <rFont val="Arial"/>
        <family val="2"/>
      </rPr>
      <t xml:space="preserve">: </t>
    </r>
  </si>
  <si>
    <t>CHELTUIELI  DEZVOLTARE</t>
  </si>
  <si>
    <t xml:space="preserve"> -  I.B.U.DJ  170 , km 9+300-13+600 , C. Giurgesti-Negrilesti</t>
  </si>
  <si>
    <t xml:space="preserve">  - modernizare  DJ 172 , km 2+800-5+000 , Beclean-Figa </t>
  </si>
  <si>
    <t xml:space="preserve"> - Modernizare DJ 172 , km , Agrisu de Sus-DN 17</t>
  </si>
  <si>
    <t xml:space="preserve"> - Amen.si consolid.  DJ 173    km 49+300-60+300,Ocnita-Milas</t>
  </si>
  <si>
    <t xml:space="preserve"> - Amenajare si  consolidare DJ 172 C ,km 17+227-21+227 ,  Ilva Mica-Lesu</t>
  </si>
  <si>
    <t xml:space="preserve"> - modernizare DJ 154 C , km0+000-6+400 , Sieut-Sebis</t>
  </si>
  <si>
    <t xml:space="preserve"> - Dj 172 G , Cusma - Livezile</t>
  </si>
  <si>
    <t xml:space="preserve"> - definitivare DJ 151</t>
  </si>
  <si>
    <t>TOTAL GENERAL</t>
  </si>
  <si>
    <t xml:space="preserve"> - Modernizare  DJ 172 C ,km 0+000-14+320 si DJ 172 D ,km 0+000-42+150</t>
  </si>
  <si>
    <t xml:space="preserve"> - Modernizare  DJ 171 , km 0+000-39+500 , Uriu-Lim jud. Maramures</t>
  </si>
  <si>
    <t xml:space="preserve"> - modernizare  DJ 162 , Visuia-Silivasu de Campie</t>
  </si>
  <si>
    <t>drumuri  judetene pe  anul  2014</t>
  </si>
  <si>
    <t xml:space="preserve"> - pod  pe  DJ 172 C , km 17+235 , in  Ilva  Mica</t>
  </si>
  <si>
    <t xml:space="preserve"> - Amenajare si consolidare DJ 172 H , km 14+043-25+593 , Matei-Fantanele-DJ151</t>
  </si>
  <si>
    <t xml:space="preserve"> -Modernizare DJ 172  , km 37+264-40+176 , Zagra-Suplai</t>
  </si>
  <si>
    <t xml:space="preserve"> - modernizare  Dj 172 , km 34+160-37+264;40+176-46+200Zagra-Suplai</t>
  </si>
  <si>
    <t xml:space="preserve"> - Modernizare  DJ 162 , km  28+633-35+833, Visuia-Silivasul de Campie</t>
  </si>
  <si>
    <t xml:space="preserve"> - Reabilitare DJ 172 G , km 20+912-23+012 , Saratel-Domnesti</t>
  </si>
  <si>
    <t xml:space="preserve"> - refacere dupa calamitati - Pod pe DJ 173 A , Podet Sebis pe DJ 154 C,etc</t>
  </si>
  <si>
    <t xml:space="preserve">Depasiri </t>
  </si>
  <si>
    <t>Program 2014</t>
  </si>
  <si>
    <t>rectificat</t>
  </si>
  <si>
    <t>Program</t>
  </si>
  <si>
    <t xml:space="preserve"> - Modernizare  DJ 162 , km 1+500-8+300 , Teaca-Archiud</t>
  </si>
  <si>
    <t xml:space="preserve"> - Modernizare  Dj 173 , 60+300-66+488km , Milas-lim. Jud. Mures</t>
  </si>
  <si>
    <t xml:space="preserve"> - Modernizare  Dj 173 B , km ,16+500-26+300 Dc32-Nimigea de Jos(DJ 172)</t>
  </si>
  <si>
    <t xml:space="preserve"> - Modernizare  Dj 162 , km8+300-18+540 , Archiud-Sanmihaiu de Campie</t>
  </si>
  <si>
    <t xml:space="preserve"> - Modernizare  DJ 154 D , km 7+540-9+540, Albesti-Galatii  Bistritei</t>
  </si>
  <si>
    <t xml:space="preserve">Anexa nr. 2 la Hotărârea Consiliului Judeţean Bistriţa-Năsăud </t>
  </si>
  <si>
    <t xml:space="preserve">                                                                                                                                                               nr. 107 din 28.08.2014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</si>
</sst>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b/>
      <i/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/>
    <xf numFmtId="3" fontId="3" fillId="0" borderId="5" xfId="0" applyNumberFormat="1" applyFont="1" applyBorder="1"/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/>
    <xf numFmtId="0" fontId="5" fillId="0" borderId="2" xfId="0" applyFont="1" applyBorder="1"/>
    <xf numFmtId="0" fontId="4" fillId="0" borderId="2" xfId="0" applyFont="1" applyBorder="1" applyAlignment="1">
      <alignment horizontal="left"/>
    </xf>
    <xf numFmtId="3" fontId="0" fillId="0" borderId="2" xfId="0" applyNumberFormat="1" applyBorder="1"/>
    <xf numFmtId="0" fontId="3" fillId="0" borderId="4" xfId="0" applyFont="1" applyBorder="1" applyAlignment="1">
      <alignment horizontal="center"/>
    </xf>
    <xf numFmtId="0" fontId="5" fillId="0" borderId="2" xfId="0" applyFont="1" applyBorder="1" applyAlignment="1"/>
    <xf numFmtId="0" fontId="6" fillId="2" borderId="2" xfId="0" applyFont="1" applyFill="1" applyBorder="1"/>
    <xf numFmtId="3" fontId="0" fillId="2" borderId="2" xfId="0" applyNumberFormat="1" applyFill="1" applyBorder="1"/>
    <xf numFmtId="0" fontId="6" fillId="0" borderId="2" xfId="0" applyFont="1" applyBorder="1"/>
    <xf numFmtId="0" fontId="1" fillId="2" borderId="2" xfId="0" applyFont="1" applyFill="1" applyBorder="1" applyAlignment="1">
      <alignment horizontal="left"/>
    </xf>
    <xf numFmtId="3" fontId="1" fillId="0" borderId="2" xfId="0" applyNumberFormat="1" applyFont="1" applyBorder="1"/>
    <xf numFmtId="0" fontId="5" fillId="2" borderId="2" xfId="0" applyFont="1" applyFill="1" applyBorder="1"/>
    <xf numFmtId="0" fontId="0" fillId="0" borderId="4" xfId="0" applyBorder="1" applyAlignment="1">
      <alignment horizontal="center"/>
    </xf>
    <xf numFmtId="0" fontId="7" fillId="2" borderId="2" xfId="0" applyFont="1" applyFill="1" applyBorder="1"/>
    <xf numFmtId="3" fontId="1" fillId="2" borderId="2" xfId="0" applyNumberFormat="1" applyFont="1" applyFill="1" applyBorder="1"/>
    <xf numFmtId="0" fontId="2" fillId="2" borderId="2" xfId="0" applyFont="1" applyFill="1" applyBorder="1"/>
    <xf numFmtId="0" fontId="8" fillId="2" borderId="2" xfId="0" applyFont="1" applyFill="1" applyBorder="1"/>
    <xf numFmtId="0" fontId="3" fillId="2" borderId="2" xfId="0" applyFont="1" applyFill="1" applyBorder="1"/>
    <xf numFmtId="0" fontId="0" fillId="2" borderId="2" xfId="0" applyFill="1" applyBorder="1"/>
    <xf numFmtId="0" fontId="9" fillId="2" borderId="2" xfId="0" applyFont="1" applyFill="1" applyBorder="1"/>
    <xf numFmtId="0" fontId="5" fillId="2" borderId="4" xfId="0" applyFont="1" applyFill="1" applyBorder="1"/>
    <xf numFmtId="0" fontId="3" fillId="0" borderId="2" xfId="0" applyFont="1" applyBorder="1"/>
    <xf numFmtId="0" fontId="1" fillId="2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1" fillId="3" borderId="2" xfId="0" applyFont="1" applyFill="1" applyBorder="1" applyAlignment="1">
      <alignment horizontal="left"/>
    </xf>
    <xf numFmtId="3" fontId="10" fillId="0" borderId="2" xfId="0" applyNumberFormat="1" applyFont="1" applyBorder="1"/>
    <xf numFmtId="0" fontId="6" fillId="0" borderId="2" xfId="0" applyFont="1" applyBorder="1" applyAlignment="1"/>
    <xf numFmtId="0" fontId="0" fillId="0" borderId="2" xfId="0" applyBorder="1"/>
    <xf numFmtId="3" fontId="0" fillId="0" borderId="0" xfId="0" applyNumberFormat="1"/>
    <xf numFmtId="3" fontId="0" fillId="4" borderId="2" xfId="0" applyNumberFormat="1" applyFill="1" applyBorder="1"/>
    <xf numFmtId="3" fontId="1" fillId="4" borderId="2" xfId="0" applyNumberFormat="1" applyFont="1" applyFill="1" applyBorder="1"/>
    <xf numFmtId="3" fontId="0" fillId="4" borderId="2" xfId="0" applyNumberFormat="1" applyFont="1" applyFill="1" applyBorder="1"/>
    <xf numFmtId="3" fontId="1" fillId="5" borderId="2" xfId="0" applyNumberFormat="1" applyFont="1" applyFill="1" applyBorder="1"/>
    <xf numFmtId="3" fontId="0" fillId="5" borderId="2" xfId="0" applyNumberFormat="1" applyFill="1" applyBorder="1"/>
    <xf numFmtId="3" fontId="11" fillId="5" borderId="2" xfId="0" applyNumberFormat="1" applyFont="1" applyFill="1" applyBorder="1"/>
    <xf numFmtId="3" fontId="12" fillId="0" borderId="5" xfId="0" applyNumberFormat="1" applyFont="1" applyBorder="1"/>
    <xf numFmtId="3" fontId="3" fillId="2" borderId="5" xfId="0" applyNumberFormat="1" applyFont="1" applyFill="1" applyBorder="1"/>
    <xf numFmtId="3" fontId="3" fillId="2" borderId="2" xfId="0" applyNumberFormat="1" applyFont="1" applyFill="1" applyBorder="1"/>
    <xf numFmtId="3" fontId="10" fillId="2" borderId="2" xfId="0" applyNumberFormat="1" applyFont="1" applyFill="1" applyBorder="1"/>
    <xf numFmtId="3" fontId="11" fillId="2" borderId="2" xfId="0" applyNumberFormat="1" applyFont="1" applyFill="1" applyBorder="1"/>
    <xf numFmtId="3" fontId="0" fillId="2" borderId="2" xfId="0" applyNumberFormat="1" applyFont="1" applyFill="1" applyBorder="1"/>
    <xf numFmtId="0" fontId="0" fillId="2" borderId="0" xfId="0" applyFill="1"/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95"/>
  <sheetViews>
    <sheetView tabSelected="1" view="pageLayout" topLeftCell="B1" zoomScaleNormal="100" workbookViewId="0">
      <selection activeCell="C1" sqref="C1:P2"/>
    </sheetView>
  </sheetViews>
  <sheetFormatPr defaultRowHeight="15"/>
  <cols>
    <col min="1" max="1" width="11.42578125" customWidth="1"/>
    <col min="2" max="2" width="6.28515625" customWidth="1"/>
    <col min="3" max="3" width="88.28515625" customWidth="1"/>
    <col min="4" max="4" width="15" hidden="1" customWidth="1"/>
    <col min="5" max="5" width="13.85546875" hidden="1" customWidth="1"/>
    <col min="6" max="6" width="16.28515625" hidden="1" customWidth="1"/>
    <col min="7" max="7" width="0" hidden="1" customWidth="1"/>
    <col min="8" max="8" width="15.140625" hidden="1" customWidth="1"/>
    <col min="9" max="12" width="0" hidden="1" customWidth="1"/>
    <col min="13" max="13" width="15.7109375" hidden="1" customWidth="1"/>
    <col min="14" max="14" width="0" hidden="1" customWidth="1"/>
    <col min="15" max="15" width="12.140625" customWidth="1"/>
    <col min="16" max="16" width="10.140625" bestFit="1" customWidth="1"/>
    <col min="17" max="17" width="11.85546875" customWidth="1"/>
  </cols>
  <sheetData>
    <row r="1" spans="2:16">
      <c r="C1" s="57" t="s">
        <v>102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2:16">
      <c r="C2" s="58" t="s">
        <v>103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2:16" ht="15.75">
      <c r="B3" s="2"/>
      <c r="C3" s="3" t="s">
        <v>0</v>
      </c>
      <c r="D3" s="1"/>
    </row>
    <row r="4" spans="2:16">
      <c r="B4" s="2"/>
      <c r="C4" s="4" t="s">
        <v>1</v>
      </c>
      <c r="D4" s="1"/>
    </row>
    <row r="5" spans="2:16">
      <c r="B5" s="2"/>
      <c r="C5" s="4" t="s">
        <v>85</v>
      </c>
      <c r="D5" s="1"/>
    </row>
    <row r="6" spans="2:16">
      <c r="B6" s="2"/>
      <c r="C6" s="4"/>
      <c r="D6" s="1"/>
    </row>
    <row r="7" spans="2:16">
      <c r="B7" s="2"/>
      <c r="C7" s="4"/>
      <c r="D7" s="1"/>
    </row>
    <row r="8" spans="2:16">
      <c r="B8" s="5"/>
      <c r="C8" s="6" t="s">
        <v>2</v>
      </c>
      <c r="D8" s="7" t="s">
        <v>3</v>
      </c>
      <c r="E8" s="7" t="s">
        <v>93</v>
      </c>
      <c r="F8" s="7" t="s">
        <v>94</v>
      </c>
      <c r="H8" s="7" t="s">
        <v>94</v>
      </c>
      <c r="M8" s="7" t="s">
        <v>94</v>
      </c>
      <c r="O8" s="10" t="s">
        <v>96</v>
      </c>
    </row>
    <row r="9" spans="2:16">
      <c r="B9" s="8" t="s">
        <v>4</v>
      </c>
      <c r="C9" s="9"/>
      <c r="D9" s="10" t="s">
        <v>5</v>
      </c>
      <c r="E9" s="10" t="s">
        <v>5</v>
      </c>
      <c r="F9" s="10" t="s">
        <v>95</v>
      </c>
      <c r="H9" s="10" t="s">
        <v>95</v>
      </c>
      <c r="M9" s="10" t="s">
        <v>95</v>
      </c>
      <c r="O9" s="10" t="s">
        <v>95</v>
      </c>
    </row>
    <row r="10" spans="2:16">
      <c r="B10" s="6"/>
      <c r="C10" s="9" t="s">
        <v>6</v>
      </c>
      <c r="D10" s="42"/>
      <c r="E10" s="42"/>
      <c r="F10" s="10" t="s">
        <v>5</v>
      </c>
      <c r="H10" s="10" t="s">
        <v>5</v>
      </c>
      <c r="M10" s="10" t="s">
        <v>5</v>
      </c>
      <c r="O10" s="10" t="s">
        <v>5</v>
      </c>
    </row>
    <row r="11" spans="2:16" ht="15.75">
      <c r="B11" s="10"/>
      <c r="C11" s="11" t="s">
        <v>7</v>
      </c>
      <c r="D11" s="12">
        <f>D12+D33+D48+D68</f>
        <v>10984139</v>
      </c>
      <c r="E11" s="12">
        <v>2911425</v>
      </c>
      <c r="F11" s="51">
        <f>F12+F33+F48+F68</f>
        <v>10695362</v>
      </c>
      <c r="H11" s="51">
        <f>H12+H33+H48+H68</f>
        <v>10780084</v>
      </c>
      <c r="M11" s="51">
        <f>M12+M33+M48+M68</f>
        <v>10980745</v>
      </c>
      <c r="O11" s="52">
        <f>O12+O33+O48+O68</f>
        <v>13934181</v>
      </c>
    </row>
    <row r="12" spans="2:16" ht="15.75">
      <c r="B12" s="13" t="s">
        <v>8</v>
      </c>
      <c r="C12" s="11" t="s">
        <v>9</v>
      </c>
      <c r="D12" s="14">
        <f>D13+D15+D28+D32</f>
        <v>986200</v>
      </c>
      <c r="E12" s="12">
        <v>0</v>
      </c>
      <c r="F12" s="52">
        <f>F13+F15+F28+F32</f>
        <v>971200</v>
      </c>
      <c r="H12" s="52">
        <f>H13+H15+H28+H32</f>
        <v>971200</v>
      </c>
      <c r="M12" s="52">
        <f>M13+M15+M28+M32</f>
        <v>971200</v>
      </c>
      <c r="O12" s="52">
        <f>O13+O15+O28+O32</f>
        <v>1235120</v>
      </c>
    </row>
    <row r="13" spans="2:16">
      <c r="B13" s="13" t="s">
        <v>10</v>
      </c>
      <c r="C13" s="15" t="s">
        <v>11</v>
      </c>
      <c r="D13" s="14">
        <f>D14</f>
        <v>100000</v>
      </c>
      <c r="E13" s="12">
        <v>0</v>
      </c>
      <c r="F13" s="52">
        <f>F14</f>
        <v>150000</v>
      </c>
      <c r="H13" s="52">
        <f>H14</f>
        <v>150000</v>
      </c>
      <c r="M13" s="52">
        <f>M14</f>
        <v>150000</v>
      </c>
      <c r="O13" s="52">
        <f>O14</f>
        <v>150000</v>
      </c>
    </row>
    <row r="14" spans="2:16">
      <c r="B14" s="10"/>
      <c r="C14" s="16" t="s">
        <v>12</v>
      </c>
      <c r="D14" s="44">
        <v>100000</v>
      </c>
      <c r="E14" s="12">
        <v>0</v>
      </c>
      <c r="F14" s="44">
        <v>150000</v>
      </c>
      <c r="H14" s="44">
        <v>150000</v>
      </c>
      <c r="M14" s="21">
        <v>150000</v>
      </c>
      <c r="N14" s="56"/>
      <c r="O14" s="21">
        <v>150000</v>
      </c>
    </row>
    <row r="15" spans="2:16">
      <c r="B15" s="18" t="s">
        <v>13</v>
      </c>
      <c r="C15" s="19" t="s">
        <v>14</v>
      </c>
      <c r="D15" s="14">
        <f>D17+D18+D19+D20+D21+D22+D27+D16</f>
        <v>886200</v>
      </c>
      <c r="E15" s="12">
        <v>0</v>
      </c>
      <c r="F15" s="52">
        <f>F17+F18+F19+F20+F21+F22+F27+F16</f>
        <v>821200</v>
      </c>
      <c r="H15" s="52">
        <f>H17+H18+H19+H20+H21+H22+H27+H16</f>
        <v>821200</v>
      </c>
      <c r="M15" s="52">
        <f>M17+M18+M19+M20+M21+M22+M27+M16</f>
        <v>821200</v>
      </c>
      <c r="N15" s="56"/>
      <c r="O15" s="52">
        <f>O17+O18+O19+O20+O21+O22+O27+O16+O23+O24+O25+O26</f>
        <v>1085120</v>
      </c>
    </row>
    <row r="16" spans="2:16">
      <c r="B16" s="18"/>
      <c r="C16" s="41" t="s">
        <v>83</v>
      </c>
      <c r="D16" s="24">
        <v>161200</v>
      </c>
      <c r="E16" s="12">
        <v>0</v>
      </c>
      <c r="F16" s="28">
        <v>161200</v>
      </c>
      <c r="H16" s="28">
        <v>161200</v>
      </c>
      <c r="M16" s="28">
        <v>161200</v>
      </c>
      <c r="N16" s="56"/>
      <c r="O16" s="28">
        <v>161200</v>
      </c>
    </row>
    <row r="17" spans="2:15">
      <c r="B17" s="18"/>
      <c r="C17" s="20" t="s">
        <v>82</v>
      </c>
      <c r="D17" s="17">
        <v>125000</v>
      </c>
      <c r="E17" s="12">
        <v>0</v>
      </c>
      <c r="F17" s="21">
        <v>125000</v>
      </c>
      <c r="H17" s="21">
        <v>125000</v>
      </c>
      <c r="M17" s="21">
        <v>125000</v>
      </c>
      <c r="N17" s="56"/>
      <c r="O17" s="21">
        <v>125000</v>
      </c>
    </row>
    <row r="18" spans="2:15">
      <c r="B18" s="18"/>
      <c r="C18" s="20" t="s">
        <v>15</v>
      </c>
      <c r="D18" s="21">
        <v>28000</v>
      </c>
      <c r="E18" s="12">
        <v>0</v>
      </c>
      <c r="F18" s="21">
        <v>28000</v>
      </c>
      <c r="H18" s="21">
        <v>28000</v>
      </c>
      <c r="M18" s="21">
        <v>28000</v>
      </c>
      <c r="N18" s="56"/>
      <c r="O18" s="21">
        <v>28000</v>
      </c>
    </row>
    <row r="19" spans="2:15">
      <c r="B19" s="18"/>
      <c r="C19" s="20" t="s">
        <v>89</v>
      </c>
      <c r="D19" s="17">
        <v>165000</v>
      </c>
      <c r="E19" s="12">
        <v>0</v>
      </c>
      <c r="F19" s="21">
        <v>165000</v>
      </c>
      <c r="H19" s="21">
        <v>165000</v>
      </c>
      <c r="M19" s="21">
        <v>165000</v>
      </c>
      <c r="N19" s="56"/>
      <c r="O19" s="21">
        <v>165000</v>
      </c>
    </row>
    <row r="20" spans="2:15">
      <c r="B20" s="18"/>
      <c r="C20" s="22" t="s">
        <v>16</v>
      </c>
      <c r="D20" s="21">
        <v>200000</v>
      </c>
      <c r="E20" s="12">
        <v>0</v>
      </c>
      <c r="F20" s="21">
        <v>135000</v>
      </c>
      <c r="H20" s="21">
        <v>135000</v>
      </c>
      <c r="M20" s="21">
        <v>135000</v>
      </c>
      <c r="N20" s="56"/>
      <c r="O20" s="21">
        <v>65000</v>
      </c>
    </row>
    <row r="21" spans="2:15">
      <c r="B21" s="18"/>
      <c r="C21" s="22" t="s">
        <v>90</v>
      </c>
      <c r="D21" s="21">
        <f>74000+18000</f>
        <v>92000</v>
      </c>
      <c r="E21" s="12">
        <v>0</v>
      </c>
      <c r="F21" s="21">
        <f>74000+18000</f>
        <v>92000</v>
      </c>
      <c r="H21" s="21">
        <f>74000+18000</f>
        <v>92000</v>
      </c>
      <c r="M21" s="21">
        <f>74000+18000</f>
        <v>92000</v>
      </c>
      <c r="N21" s="56"/>
      <c r="O21" s="21">
        <f>74000+18000</f>
        <v>92000</v>
      </c>
    </row>
    <row r="22" spans="2:15">
      <c r="B22" s="18"/>
      <c r="C22" s="23" t="s">
        <v>17</v>
      </c>
      <c r="D22" s="24">
        <v>65000</v>
      </c>
      <c r="E22" s="12">
        <v>0</v>
      </c>
      <c r="F22" s="28">
        <v>65000</v>
      </c>
      <c r="H22" s="28">
        <v>65000</v>
      </c>
      <c r="M22" s="28">
        <v>65000</v>
      </c>
      <c r="N22" s="56"/>
      <c r="O22" s="28">
        <v>65000</v>
      </c>
    </row>
    <row r="23" spans="2:15">
      <c r="B23" s="18"/>
      <c r="C23" s="23" t="s">
        <v>98</v>
      </c>
      <c r="D23" s="24"/>
      <c r="E23" s="12"/>
      <c r="F23" s="28"/>
      <c r="H23" s="28"/>
      <c r="M23" s="28"/>
      <c r="N23" s="56"/>
      <c r="O23" s="28">
        <v>71920</v>
      </c>
    </row>
    <row r="24" spans="2:15">
      <c r="B24" s="18"/>
      <c r="C24" s="23" t="s">
        <v>99</v>
      </c>
      <c r="D24" s="24"/>
      <c r="E24" s="12"/>
      <c r="F24" s="28"/>
      <c r="H24" s="28"/>
      <c r="M24" s="28"/>
      <c r="N24" s="56"/>
      <c r="O24" s="28">
        <v>118000</v>
      </c>
    </row>
    <row r="25" spans="2:15">
      <c r="B25" s="18"/>
      <c r="C25" s="23" t="s">
        <v>101</v>
      </c>
      <c r="D25" s="24"/>
      <c r="E25" s="12"/>
      <c r="F25" s="28"/>
      <c r="H25" s="28"/>
      <c r="M25" s="28"/>
      <c r="N25" s="56"/>
      <c r="O25" s="28">
        <v>24000</v>
      </c>
    </row>
    <row r="26" spans="2:15">
      <c r="B26" s="18"/>
      <c r="C26" s="23" t="s">
        <v>100</v>
      </c>
      <c r="D26" s="24"/>
      <c r="E26" s="12"/>
      <c r="F26" s="28"/>
      <c r="H26" s="28"/>
      <c r="M26" s="28"/>
      <c r="N26" s="56"/>
      <c r="O26" s="28">
        <v>120000</v>
      </c>
    </row>
    <row r="27" spans="2:15">
      <c r="B27" s="18"/>
      <c r="C27" s="20" t="s">
        <v>18</v>
      </c>
      <c r="D27" s="24">
        <v>50000</v>
      </c>
      <c r="E27" s="12">
        <v>0</v>
      </c>
      <c r="F27" s="28">
        <v>50000</v>
      </c>
      <c r="H27" s="28">
        <v>50000</v>
      </c>
      <c r="M27" s="28">
        <v>50000</v>
      </c>
      <c r="N27" s="56"/>
      <c r="O27" s="28">
        <v>50000</v>
      </c>
    </row>
    <row r="28" spans="2:15">
      <c r="B28" s="18" t="s">
        <v>19</v>
      </c>
      <c r="C28" s="25" t="s">
        <v>20</v>
      </c>
      <c r="D28" s="14">
        <f>D30+D31</f>
        <v>0</v>
      </c>
      <c r="E28" s="12">
        <v>0</v>
      </c>
      <c r="F28" s="52">
        <f>F30+F31</f>
        <v>0</v>
      </c>
      <c r="H28" s="52">
        <f>H30+H31</f>
        <v>0</v>
      </c>
      <c r="M28" s="52">
        <f>M30+M31</f>
        <v>0</v>
      </c>
      <c r="N28" s="56"/>
      <c r="O28" s="52">
        <f>O30+O31</f>
        <v>0</v>
      </c>
    </row>
    <row r="29" spans="2:15">
      <c r="B29" s="26"/>
      <c r="C29" s="20" t="s">
        <v>21</v>
      </c>
      <c r="D29" s="17" t="s">
        <v>22</v>
      </c>
      <c r="E29" s="12"/>
      <c r="F29" s="21" t="s">
        <v>22</v>
      </c>
      <c r="H29" s="21" t="s">
        <v>22</v>
      </c>
      <c r="M29" s="21" t="s">
        <v>22</v>
      </c>
      <c r="N29" s="56"/>
      <c r="O29" s="21" t="s">
        <v>22</v>
      </c>
    </row>
    <row r="30" spans="2:15">
      <c r="B30" s="26"/>
      <c r="C30" s="27"/>
      <c r="D30" s="28">
        <v>0</v>
      </c>
      <c r="E30" s="12">
        <f t="shared" ref="E30:E67" si="0">D30-C30</f>
        <v>0</v>
      </c>
      <c r="F30" s="28">
        <v>0</v>
      </c>
      <c r="H30" s="28">
        <v>0</v>
      </c>
      <c r="M30" s="28">
        <v>0</v>
      </c>
      <c r="N30" s="56"/>
      <c r="O30" s="28">
        <v>0</v>
      </c>
    </row>
    <row r="31" spans="2:15">
      <c r="B31" s="26"/>
      <c r="C31" s="27"/>
      <c r="D31" s="28"/>
      <c r="E31" s="12">
        <f t="shared" si="0"/>
        <v>0</v>
      </c>
      <c r="F31" s="28"/>
      <c r="H31" s="28"/>
      <c r="M31" s="28"/>
      <c r="N31" s="56"/>
      <c r="O31" s="28"/>
    </row>
    <row r="32" spans="2:15">
      <c r="B32" s="13" t="s">
        <v>23</v>
      </c>
      <c r="C32" s="25" t="s">
        <v>24</v>
      </c>
      <c r="D32" s="17">
        <v>0</v>
      </c>
      <c r="E32" s="12">
        <v>0</v>
      </c>
      <c r="F32" s="21">
        <v>0</v>
      </c>
      <c r="H32" s="21">
        <v>0</v>
      </c>
      <c r="M32" s="21">
        <v>0</v>
      </c>
      <c r="N32" s="56"/>
      <c r="O32" s="21">
        <v>0</v>
      </c>
    </row>
    <row r="33" spans="2:17" ht="15.75">
      <c r="B33" s="13" t="s">
        <v>25</v>
      </c>
      <c r="C33" s="29" t="s">
        <v>26</v>
      </c>
      <c r="D33" s="14">
        <f>D34+D47</f>
        <v>6197939</v>
      </c>
      <c r="E33" s="12">
        <v>1246425</v>
      </c>
      <c r="F33" s="52">
        <f>F34+F47</f>
        <v>5730139</v>
      </c>
      <c r="H33" s="52">
        <f>H34+H47</f>
        <v>5814861</v>
      </c>
      <c r="M33" s="52">
        <f>M34+M47</f>
        <v>5839545</v>
      </c>
      <c r="N33" s="56"/>
      <c r="O33" s="52">
        <f>O34+O47</f>
        <v>7044061</v>
      </c>
    </row>
    <row r="34" spans="2:17" ht="15.75">
      <c r="B34" s="10"/>
      <c r="C34" s="29" t="s">
        <v>27</v>
      </c>
      <c r="D34" s="17">
        <f>D35+D40</f>
        <v>4347939</v>
      </c>
      <c r="E34" s="50">
        <v>1246425</v>
      </c>
      <c r="F34" s="21">
        <f>F35+F40</f>
        <v>3880139</v>
      </c>
      <c r="H34" s="21">
        <f>H35+H40</f>
        <v>3964861</v>
      </c>
      <c r="M34" s="21">
        <f>M35+M40</f>
        <v>3989545</v>
      </c>
      <c r="N34" s="56"/>
      <c r="O34" s="21">
        <f>O35+O40</f>
        <v>5194061</v>
      </c>
    </row>
    <row r="35" spans="2:17">
      <c r="B35" s="10"/>
      <c r="C35" s="30" t="s">
        <v>28</v>
      </c>
      <c r="D35" s="40">
        <f>D36+D38</f>
        <v>2960139</v>
      </c>
      <c r="E35" s="12">
        <v>1246425</v>
      </c>
      <c r="F35" s="53">
        <f>F36+F38</f>
        <v>2960139</v>
      </c>
      <c r="H35" s="53">
        <f>H36+H38</f>
        <v>3044861</v>
      </c>
      <c r="M35" s="53">
        <f>M36+M38</f>
        <v>3069545</v>
      </c>
      <c r="N35" s="56"/>
      <c r="O35" s="53">
        <f>O36+O38</f>
        <v>4174061</v>
      </c>
    </row>
    <row r="36" spans="2:17">
      <c r="B36" s="10"/>
      <c r="C36" s="31" t="s">
        <v>29</v>
      </c>
      <c r="D36" s="17">
        <v>1969545</v>
      </c>
      <c r="E36" s="50">
        <v>1246425</v>
      </c>
      <c r="F36" s="21">
        <v>1969545</v>
      </c>
      <c r="H36" s="21">
        <v>1969545</v>
      </c>
      <c r="M36" s="21">
        <v>1969545</v>
      </c>
      <c r="N36" s="56"/>
      <c r="O36" s="21">
        <f>1969545+1246436-91000-920-50000</f>
        <v>3074061</v>
      </c>
    </row>
    <row r="37" spans="2:17">
      <c r="B37" s="10"/>
      <c r="C37" s="31" t="s">
        <v>30</v>
      </c>
      <c r="D37" s="17"/>
      <c r="E37" s="12">
        <v>0</v>
      </c>
      <c r="F37" s="21"/>
      <c r="H37" s="21"/>
      <c r="M37" s="21"/>
      <c r="N37" s="56"/>
      <c r="O37" s="21"/>
    </row>
    <row r="38" spans="2:17">
      <c r="B38" s="10"/>
      <c r="C38" s="31" t="s">
        <v>31</v>
      </c>
      <c r="D38" s="17">
        <v>990594</v>
      </c>
      <c r="E38" s="12">
        <v>0</v>
      </c>
      <c r="F38" s="44">
        <v>990594</v>
      </c>
      <c r="H38" s="44">
        <f>990594+84722</f>
        <v>1075316</v>
      </c>
      <c r="M38" s="21">
        <v>1100000</v>
      </c>
      <c r="N38" s="56"/>
      <c r="O38" s="21">
        <v>1100000</v>
      </c>
      <c r="Q38" s="43"/>
    </row>
    <row r="39" spans="2:17">
      <c r="B39" s="10"/>
      <c r="C39" s="31" t="s">
        <v>32</v>
      </c>
      <c r="D39" s="17"/>
      <c r="E39" s="12">
        <v>0</v>
      </c>
      <c r="F39" s="21"/>
      <c r="H39" s="21"/>
      <c r="M39" s="21"/>
      <c r="N39" s="56"/>
      <c r="O39" s="21"/>
    </row>
    <row r="40" spans="2:17">
      <c r="B40" s="10"/>
      <c r="C40" s="30" t="s">
        <v>33</v>
      </c>
      <c r="D40" s="40">
        <f>D42</f>
        <v>1387800</v>
      </c>
      <c r="E40" s="12">
        <v>0</v>
      </c>
      <c r="F40" s="53">
        <f>F42</f>
        <v>920000</v>
      </c>
      <c r="H40" s="53">
        <f>H42</f>
        <v>920000</v>
      </c>
      <c r="M40" s="53">
        <f>M42</f>
        <v>920000</v>
      </c>
      <c r="N40" s="56"/>
      <c r="O40" s="53">
        <f>O42</f>
        <v>1020000</v>
      </c>
    </row>
    <row r="41" spans="2:17">
      <c r="B41" s="10"/>
      <c r="C41" s="31" t="s">
        <v>34</v>
      </c>
      <c r="D41" s="17"/>
      <c r="E41" s="14">
        <v>0</v>
      </c>
      <c r="F41" s="21"/>
      <c r="H41" s="21"/>
      <c r="M41" s="21"/>
      <c r="N41" s="56"/>
      <c r="O41" s="21"/>
    </row>
    <row r="42" spans="2:17">
      <c r="B42" s="10"/>
      <c r="C42" s="25" t="s">
        <v>35</v>
      </c>
      <c r="D42" s="17">
        <f>1200000+187000+800</f>
        <v>1387800</v>
      </c>
      <c r="E42" s="12">
        <v>0</v>
      </c>
      <c r="F42" s="21">
        <v>920000</v>
      </c>
      <c r="H42" s="21">
        <v>920000</v>
      </c>
      <c r="M42" s="21">
        <v>920000</v>
      </c>
      <c r="N42" s="56"/>
      <c r="O42" s="21">
        <v>1020000</v>
      </c>
    </row>
    <row r="43" spans="2:17">
      <c r="B43" s="10"/>
      <c r="C43" s="25" t="s">
        <v>36</v>
      </c>
      <c r="D43" s="17"/>
      <c r="E43" s="12">
        <v>0</v>
      </c>
      <c r="F43" s="21"/>
      <c r="H43" s="21"/>
      <c r="M43" s="21"/>
      <c r="N43" s="56"/>
      <c r="O43" s="21"/>
    </row>
    <row r="44" spans="2:17">
      <c r="B44" s="10"/>
      <c r="C44" s="31" t="s">
        <v>37</v>
      </c>
      <c r="D44" s="17"/>
      <c r="E44" s="12">
        <v>0</v>
      </c>
      <c r="F44" s="21"/>
      <c r="H44" s="21"/>
      <c r="M44" s="21"/>
      <c r="N44" s="56"/>
      <c r="O44" s="21"/>
    </row>
    <row r="45" spans="2:17">
      <c r="B45" s="10"/>
      <c r="C45" s="31" t="s">
        <v>38</v>
      </c>
      <c r="D45" s="17"/>
      <c r="E45" s="12">
        <v>0</v>
      </c>
      <c r="F45" s="21"/>
      <c r="H45" s="21"/>
      <c r="M45" s="21"/>
      <c r="N45" s="56"/>
      <c r="O45" s="21"/>
    </row>
    <row r="46" spans="2:17">
      <c r="B46" s="10"/>
      <c r="C46" s="30" t="s">
        <v>39</v>
      </c>
      <c r="D46" s="17"/>
      <c r="E46" s="12">
        <v>0</v>
      </c>
      <c r="F46" s="21"/>
      <c r="H46" s="21"/>
      <c r="M46" s="21"/>
      <c r="N46" s="56"/>
      <c r="O46" s="21"/>
    </row>
    <row r="47" spans="2:17">
      <c r="B47" s="10"/>
      <c r="C47" s="31" t="s">
        <v>40</v>
      </c>
      <c r="D47" s="40">
        <v>1850000</v>
      </c>
      <c r="E47" s="12">
        <v>0</v>
      </c>
      <c r="F47" s="53">
        <v>1850000</v>
      </c>
      <c r="H47" s="53">
        <v>1850000</v>
      </c>
      <c r="M47" s="53">
        <v>1850000</v>
      </c>
      <c r="N47" s="56"/>
      <c r="O47" s="53">
        <v>1850000</v>
      </c>
    </row>
    <row r="48" spans="2:17">
      <c r="B48" s="13" t="s">
        <v>41</v>
      </c>
      <c r="C48" s="31" t="s">
        <v>42</v>
      </c>
      <c r="D48" s="14">
        <f>D49+D50+D53+D58+D64+D51</f>
        <v>2400000</v>
      </c>
      <c r="E48" s="12">
        <v>1665000</v>
      </c>
      <c r="F48" s="52">
        <f>F49+F50+F53+F58+F64+F51</f>
        <v>2570000</v>
      </c>
      <c r="H48" s="52">
        <f>H49+H50+H53+H58+H64+H51</f>
        <v>2570000</v>
      </c>
      <c r="M48" s="52">
        <f>M49+M50+M53+M58+M64+M51</f>
        <v>2570000</v>
      </c>
      <c r="N48" s="56"/>
      <c r="O48" s="52">
        <f>O49+O50+O53+O58+O64+O51</f>
        <v>4055000</v>
      </c>
    </row>
    <row r="49" spans="2:15">
      <c r="B49" s="10"/>
      <c r="C49" s="31" t="s">
        <v>43</v>
      </c>
      <c r="D49" s="24">
        <v>400000</v>
      </c>
      <c r="E49" s="12">
        <v>0</v>
      </c>
      <c r="F49" s="28">
        <v>120000</v>
      </c>
      <c r="H49" s="28">
        <v>120000</v>
      </c>
      <c r="M49" s="28">
        <v>120000</v>
      </c>
      <c r="N49" s="56"/>
      <c r="O49" s="28">
        <v>120000</v>
      </c>
    </row>
    <row r="50" spans="2:15">
      <c r="B50" s="10"/>
      <c r="C50" s="31" t="s">
        <v>44</v>
      </c>
      <c r="D50" s="17">
        <v>1000000</v>
      </c>
      <c r="E50" s="50">
        <v>1665000</v>
      </c>
      <c r="F50" s="21">
        <v>1300000</v>
      </c>
      <c r="H50" s="21">
        <v>1300000</v>
      </c>
      <c r="M50" s="21">
        <v>1300000</v>
      </c>
      <c r="N50" s="56"/>
      <c r="O50" s="21">
        <f>1300000+1665000-80000</f>
        <v>2885000</v>
      </c>
    </row>
    <row r="51" spans="2:15">
      <c r="B51" s="10"/>
      <c r="C51" s="31" t="s">
        <v>45</v>
      </c>
      <c r="D51" s="17">
        <v>300000</v>
      </c>
      <c r="E51" s="12">
        <v>0</v>
      </c>
      <c r="F51" s="21">
        <v>450000</v>
      </c>
      <c r="H51" s="21">
        <v>450000</v>
      </c>
      <c r="M51" s="21">
        <v>450000</v>
      </c>
      <c r="N51" s="56"/>
      <c r="O51" s="21">
        <v>450000</v>
      </c>
    </row>
    <row r="52" spans="2:15">
      <c r="B52" s="10"/>
      <c r="C52" s="31" t="s">
        <v>46</v>
      </c>
      <c r="D52" s="17"/>
      <c r="E52" s="12">
        <v>0</v>
      </c>
      <c r="F52" s="21"/>
      <c r="H52" s="21"/>
      <c r="M52" s="21"/>
      <c r="N52" s="56"/>
      <c r="O52" s="21"/>
    </row>
    <row r="53" spans="2:15">
      <c r="B53" s="10"/>
      <c r="C53" s="31" t="s">
        <v>47</v>
      </c>
      <c r="D53" s="17">
        <f>D54+D55+D58</f>
        <v>200000</v>
      </c>
      <c r="E53" s="12">
        <v>0</v>
      </c>
      <c r="F53" s="21">
        <f>F54+F55+F58</f>
        <v>200000</v>
      </c>
      <c r="H53" s="21">
        <f>H54+H55+H58</f>
        <v>200000</v>
      </c>
      <c r="M53" s="21">
        <f>M54+M55+M58</f>
        <v>200000</v>
      </c>
      <c r="N53" s="56"/>
      <c r="O53" s="21">
        <f>O54+O55+O58</f>
        <v>200000</v>
      </c>
    </row>
    <row r="54" spans="2:15">
      <c r="B54" s="10"/>
      <c r="C54" s="32" t="s">
        <v>48</v>
      </c>
      <c r="D54" s="17">
        <v>100000</v>
      </c>
      <c r="E54" s="12">
        <v>0</v>
      </c>
      <c r="F54" s="21">
        <v>100000</v>
      </c>
      <c r="H54" s="21">
        <v>100000</v>
      </c>
      <c r="M54" s="21">
        <v>100000</v>
      </c>
      <c r="N54" s="56"/>
      <c r="O54" s="21">
        <v>100000</v>
      </c>
    </row>
    <row r="55" spans="2:15">
      <c r="B55" s="10"/>
      <c r="C55" s="25" t="s">
        <v>49</v>
      </c>
      <c r="D55" s="17"/>
      <c r="E55" s="12">
        <v>0</v>
      </c>
      <c r="F55" s="21"/>
      <c r="H55" s="21"/>
      <c r="M55" s="21"/>
      <c r="N55" s="56"/>
      <c r="O55" s="21"/>
    </row>
    <row r="56" spans="2:15">
      <c r="B56" s="10"/>
      <c r="C56" s="25" t="s">
        <v>50</v>
      </c>
      <c r="D56" s="17"/>
      <c r="E56" s="12">
        <v>0</v>
      </c>
      <c r="F56" s="21"/>
      <c r="H56" s="21"/>
      <c r="M56" s="21"/>
      <c r="N56" s="56"/>
      <c r="O56" s="21"/>
    </row>
    <row r="57" spans="2:15">
      <c r="B57" s="10"/>
      <c r="C57" s="25" t="s">
        <v>51</v>
      </c>
      <c r="D57" s="17"/>
      <c r="E57" s="12">
        <v>0</v>
      </c>
      <c r="F57" s="21"/>
      <c r="H57" s="21"/>
      <c r="M57" s="21"/>
      <c r="N57" s="56"/>
      <c r="O57" s="21"/>
    </row>
    <row r="58" spans="2:15">
      <c r="B58" s="10"/>
      <c r="C58" s="25" t="s">
        <v>52</v>
      </c>
      <c r="D58" s="17">
        <f>D59</f>
        <v>100000</v>
      </c>
      <c r="E58" s="12">
        <v>0</v>
      </c>
      <c r="F58" s="21">
        <f>F59</f>
        <v>100000</v>
      </c>
      <c r="H58" s="21">
        <f>H59</f>
        <v>100000</v>
      </c>
      <c r="M58" s="21">
        <f>M59</f>
        <v>100000</v>
      </c>
      <c r="N58" s="56"/>
      <c r="O58" s="21">
        <f>O59</f>
        <v>100000</v>
      </c>
    </row>
    <row r="59" spans="2:15">
      <c r="B59" s="10"/>
      <c r="C59" s="27" t="s">
        <v>53</v>
      </c>
      <c r="D59" s="17">
        <v>100000</v>
      </c>
      <c r="E59" s="12">
        <v>0</v>
      </c>
      <c r="F59" s="21">
        <v>100000</v>
      </c>
      <c r="H59" s="21">
        <v>100000</v>
      </c>
      <c r="M59" s="21">
        <v>100000</v>
      </c>
      <c r="N59" s="56"/>
      <c r="O59" s="21">
        <v>100000</v>
      </c>
    </row>
    <row r="60" spans="2:15">
      <c r="B60" s="10"/>
      <c r="C60" s="33" t="s">
        <v>54</v>
      </c>
      <c r="D60" s="17"/>
      <c r="E60" s="12">
        <v>0</v>
      </c>
      <c r="F60" s="21"/>
      <c r="H60" s="21"/>
      <c r="M60" s="21"/>
      <c r="N60" s="56"/>
      <c r="O60" s="21"/>
    </row>
    <row r="61" spans="2:15">
      <c r="B61" s="10"/>
      <c r="C61" s="25" t="s">
        <v>55</v>
      </c>
      <c r="D61" s="17"/>
      <c r="E61" s="12">
        <v>0</v>
      </c>
      <c r="F61" s="21"/>
      <c r="H61" s="21"/>
      <c r="M61" s="21"/>
      <c r="N61" s="56"/>
      <c r="O61" s="21"/>
    </row>
    <row r="62" spans="2:15">
      <c r="B62" s="10"/>
      <c r="C62" s="25" t="s">
        <v>56</v>
      </c>
      <c r="D62" s="17"/>
      <c r="E62" s="12">
        <v>0</v>
      </c>
      <c r="F62" s="21"/>
      <c r="H62" s="21"/>
      <c r="M62" s="21"/>
      <c r="N62" s="56"/>
      <c r="O62" s="21"/>
    </row>
    <row r="63" spans="2:15">
      <c r="B63" s="10"/>
      <c r="C63" s="25" t="s">
        <v>57</v>
      </c>
      <c r="D63" s="17"/>
      <c r="E63" s="12">
        <v>0</v>
      </c>
      <c r="F63" s="21"/>
      <c r="H63" s="21"/>
      <c r="M63" s="21"/>
      <c r="N63" s="56"/>
      <c r="O63" s="21"/>
    </row>
    <row r="64" spans="2:15">
      <c r="B64" s="10"/>
      <c r="C64" s="34" t="s">
        <v>58</v>
      </c>
      <c r="D64" s="17">
        <v>400000</v>
      </c>
      <c r="E64" s="12">
        <v>0</v>
      </c>
      <c r="F64" s="21">
        <v>400000</v>
      </c>
      <c r="H64" s="21">
        <v>400000</v>
      </c>
      <c r="M64" s="21">
        <v>400000</v>
      </c>
      <c r="N64" s="56"/>
      <c r="O64" s="21">
        <v>300000</v>
      </c>
    </row>
    <row r="65" spans="2:16">
      <c r="B65" s="10"/>
      <c r="C65" s="31" t="s">
        <v>59</v>
      </c>
      <c r="D65" s="17"/>
      <c r="E65" s="12">
        <v>0</v>
      </c>
      <c r="F65" s="21"/>
      <c r="H65" s="21"/>
      <c r="M65" s="21"/>
      <c r="N65" s="56"/>
      <c r="O65" s="21"/>
    </row>
    <row r="66" spans="2:16">
      <c r="B66" s="10"/>
      <c r="C66" s="35" t="s">
        <v>60</v>
      </c>
      <c r="D66" s="17"/>
      <c r="E66" s="12">
        <v>0</v>
      </c>
      <c r="F66" s="21"/>
      <c r="H66" s="21"/>
      <c r="M66" s="21"/>
      <c r="N66" s="56"/>
      <c r="O66" s="21"/>
    </row>
    <row r="67" spans="2:16">
      <c r="B67" s="10"/>
      <c r="C67" s="36"/>
      <c r="D67" s="17">
        <v>0</v>
      </c>
      <c r="E67" s="12">
        <f t="shared" si="0"/>
        <v>0</v>
      </c>
      <c r="F67" s="21">
        <v>0</v>
      </c>
      <c r="H67" s="21">
        <v>0</v>
      </c>
      <c r="M67" s="21">
        <v>0</v>
      </c>
      <c r="N67" s="56"/>
      <c r="O67" s="21">
        <v>0</v>
      </c>
    </row>
    <row r="68" spans="2:16">
      <c r="B68" s="13" t="s">
        <v>61</v>
      </c>
      <c r="C68" s="31" t="s">
        <v>62</v>
      </c>
      <c r="D68" s="14">
        <f>D69</f>
        <v>1400000</v>
      </c>
      <c r="E68" s="12">
        <v>0</v>
      </c>
      <c r="F68" s="52">
        <f>F69</f>
        <v>1424023</v>
      </c>
      <c r="H68" s="52">
        <f>H69</f>
        <v>1424023</v>
      </c>
      <c r="M68" s="52">
        <f>M69</f>
        <v>1600000</v>
      </c>
      <c r="N68" s="56"/>
      <c r="O68" s="52">
        <f>O69</f>
        <v>1600000</v>
      </c>
    </row>
    <row r="69" spans="2:16">
      <c r="B69" s="10"/>
      <c r="C69" s="25" t="s">
        <v>63</v>
      </c>
      <c r="D69" s="17">
        <v>1400000</v>
      </c>
      <c r="E69" s="12">
        <v>0</v>
      </c>
      <c r="F69" s="21">
        <f>F73</f>
        <v>1424023</v>
      </c>
      <c r="H69" s="21">
        <f>H73</f>
        <v>1424023</v>
      </c>
      <c r="M69" s="21">
        <f>M73</f>
        <v>1600000</v>
      </c>
      <c r="N69" s="56"/>
      <c r="O69" s="21">
        <f>O73</f>
        <v>1600000</v>
      </c>
    </row>
    <row r="70" spans="2:16">
      <c r="B70" s="10"/>
      <c r="C70" s="25" t="s">
        <v>64</v>
      </c>
      <c r="D70" s="17"/>
      <c r="E70" s="12">
        <v>0</v>
      </c>
      <c r="F70" s="21"/>
      <c r="H70" s="21"/>
      <c r="M70" s="21"/>
      <c r="N70" s="56"/>
      <c r="O70" s="32"/>
    </row>
    <row r="71" spans="2:16">
      <c r="B71" s="10"/>
      <c r="C71" s="37" t="s">
        <v>65</v>
      </c>
      <c r="D71" s="17">
        <v>0</v>
      </c>
      <c r="E71" s="12">
        <v>0</v>
      </c>
      <c r="F71" s="21">
        <v>0</v>
      </c>
      <c r="H71" s="21">
        <v>0</v>
      </c>
      <c r="M71" s="21">
        <v>0</v>
      </c>
      <c r="N71" s="56"/>
      <c r="O71" s="32"/>
    </row>
    <row r="72" spans="2:16">
      <c r="B72" s="10"/>
      <c r="C72" s="37" t="s">
        <v>66</v>
      </c>
      <c r="D72" s="17">
        <v>0</v>
      </c>
      <c r="E72" s="12">
        <v>0</v>
      </c>
      <c r="F72" s="21">
        <v>0</v>
      </c>
      <c r="H72" s="21">
        <v>0</v>
      </c>
      <c r="M72" s="21">
        <v>0</v>
      </c>
      <c r="N72" s="56"/>
      <c r="O72" s="32"/>
    </row>
    <row r="73" spans="2:16">
      <c r="B73" s="10"/>
      <c r="C73" s="38" t="s">
        <v>92</v>
      </c>
      <c r="D73" s="44">
        <v>1400000</v>
      </c>
      <c r="E73" s="12">
        <v>0</v>
      </c>
      <c r="F73" s="21">
        <v>1424023</v>
      </c>
      <c r="H73" s="21">
        <v>1424023</v>
      </c>
      <c r="M73" s="21">
        <v>1600000</v>
      </c>
      <c r="N73" s="56"/>
      <c r="O73" s="32">
        <v>1600000</v>
      </c>
    </row>
    <row r="74" spans="2:16">
      <c r="B74" s="10"/>
      <c r="C74" s="33" t="s">
        <v>67</v>
      </c>
      <c r="D74" s="17"/>
      <c r="E74" s="12">
        <v>0</v>
      </c>
      <c r="F74" s="21"/>
      <c r="H74" s="21"/>
      <c r="M74" s="21"/>
      <c r="N74" s="56"/>
      <c r="O74" s="32"/>
    </row>
    <row r="75" spans="2:16">
      <c r="B75" s="10"/>
      <c r="C75" s="33" t="s">
        <v>68</v>
      </c>
      <c r="D75" s="17"/>
      <c r="E75" s="12">
        <v>0</v>
      </c>
      <c r="F75" s="21"/>
      <c r="H75" s="21"/>
      <c r="M75" s="21"/>
      <c r="N75" s="56"/>
      <c r="O75" s="32"/>
    </row>
    <row r="76" spans="2:16">
      <c r="B76" s="10"/>
      <c r="C76" s="33" t="s">
        <v>69</v>
      </c>
      <c r="D76" s="17"/>
      <c r="E76" s="12">
        <v>0</v>
      </c>
      <c r="F76" s="21"/>
      <c r="H76" s="21"/>
      <c r="M76" s="21"/>
      <c r="N76" s="56"/>
      <c r="O76" s="32"/>
    </row>
    <row r="77" spans="2:16">
      <c r="B77" s="10"/>
      <c r="C77" s="33" t="s">
        <v>70</v>
      </c>
      <c r="D77" s="17"/>
      <c r="E77" s="14">
        <v>0</v>
      </c>
      <c r="F77" s="21"/>
      <c r="H77" s="21"/>
      <c r="M77" s="21"/>
      <c r="N77" s="56"/>
      <c r="O77" s="32"/>
    </row>
    <row r="78" spans="2:16">
      <c r="B78" s="10"/>
      <c r="C78" s="33" t="s">
        <v>71</v>
      </c>
      <c r="D78" s="17"/>
      <c r="E78" s="14">
        <v>0</v>
      </c>
      <c r="F78" s="21"/>
      <c r="H78" s="21"/>
      <c r="M78" s="21"/>
      <c r="N78" s="56"/>
      <c r="O78" s="32"/>
    </row>
    <row r="79" spans="2:16" ht="15.75">
      <c r="B79" s="10"/>
      <c r="C79" s="29" t="s">
        <v>72</v>
      </c>
      <c r="D79" s="14">
        <f>SUM(D80:D94)</f>
        <v>19776329</v>
      </c>
      <c r="E79" s="12">
        <v>4854871</v>
      </c>
      <c r="F79" s="52">
        <f>SUM(F80:F94)</f>
        <v>20065106</v>
      </c>
      <c r="H79" s="52">
        <f>SUM(H80:H94)</f>
        <v>18976329</v>
      </c>
      <c r="M79" s="52">
        <f>SUM(M80:M94)</f>
        <v>19779723</v>
      </c>
      <c r="N79" s="56"/>
      <c r="O79" s="52">
        <f>SUM(O80:O94)</f>
        <v>22438287</v>
      </c>
    </row>
    <row r="80" spans="2:16">
      <c r="B80" s="10"/>
      <c r="C80" s="23" t="s">
        <v>73</v>
      </c>
      <c r="D80" s="44">
        <f>500000+634000</f>
        <v>1134000</v>
      </c>
      <c r="E80" s="12">
        <v>0</v>
      </c>
      <c r="F80" s="21">
        <f>1592237-254182</f>
        <v>1338055</v>
      </c>
      <c r="G80" s="43">
        <f t="shared" ref="G80:G95" si="1">F80-D80</f>
        <v>204055</v>
      </c>
      <c r="H80" s="21">
        <v>1134000</v>
      </c>
      <c r="M80" s="21">
        <v>1134000</v>
      </c>
      <c r="N80" s="56">
        <v>458236</v>
      </c>
      <c r="O80" s="21">
        <f t="shared" ref="O80:O94" si="2">M80+N80</f>
        <v>1592236</v>
      </c>
      <c r="P80" s="43"/>
    </row>
    <row r="81" spans="2:17">
      <c r="B81" s="10"/>
      <c r="C81" s="23" t="s">
        <v>74</v>
      </c>
      <c r="D81" s="44">
        <f>550000-9139+1000000</f>
        <v>1540861</v>
      </c>
      <c r="E81" s="12">
        <v>0</v>
      </c>
      <c r="F81" s="21">
        <v>1540861</v>
      </c>
      <c r="G81" s="43">
        <f t="shared" si="1"/>
        <v>0</v>
      </c>
      <c r="H81" s="21">
        <v>1540861</v>
      </c>
      <c r="M81" s="21">
        <f>1540861+103394</f>
        <v>1644255</v>
      </c>
      <c r="N81" s="56"/>
      <c r="O81" s="21">
        <v>1540861</v>
      </c>
      <c r="P81" s="43"/>
    </row>
    <row r="82" spans="2:17">
      <c r="B82" s="10"/>
      <c r="C82" s="23" t="s">
        <v>84</v>
      </c>
      <c r="D82" s="49">
        <v>400000</v>
      </c>
      <c r="E82" s="12">
        <v>0</v>
      </c>
      <c r="F82" s="54">
        <v>400000</v>
      </c>
      <c r="G82" s="43">
        <f t="shared" si="1"/>
        <v>0</v>
      </c>
      <c r="H82" s="54">
        <v>400000</v>
      </c>
      <c r="M82" s="54">
        <v>400000</v>
      </c>
      <c r="N82" s="56"/>
      <c r="O82" s="21">
        <f t="shared" si="2"/>
        <v>400000</v>
      </c>
      <c r="P82" s="43"/>
    </row>
    <row r="83" spans="2:17">
      <c r="B83" s="10"/>
      <c r="C83" s="23" t="s">
        <v>86</v>
      </c>
      <c r="D83" s="48">
        <v>500000</v>
      </c>
      <c r="E83" s="12">
        <v>0</v>
      </c>
      <c r="F83" s="21">
        <v>584722</v>
      </c>
      <c r="G83" s="43">
        <f t="shared" si="1"/>
        <v>84722</v>
      </c>
      <c r="H83" s="21">
        <v>500000</v>
      </c>
      <c r="M83" s="21">
        <v>500000</v>
      </c>
      <c r="N83" s="56"/>
      <c r="O83" s="21">
        <f t="shared" si="2"/>
        <v>500000</v>
      </c>
      <c r="P83" s="43"/>
    </row>
    <row r="84" spans="2:17">
      <c r="B84" s="10"/>
      <c r="C84" s="23" t="s">
        <v>75</v>
      </c>
      <c r="D84" s="44">
        <v>500000</v>
      </c>
      <c r="E84" s="12">
        <v>0</v>
      </c>
      <c r="F84" s="21">
        <v>500000</v>
      </c>
      <c r="G84" s="43">
        <f t="shared" si="1"/>
        <v>0</v>
      </c>
      <c r="H84" s="21">
        <v>500000</v>
      </c>
      <c r="M84" s="21">
        <v>500000</v>
      </c>
      <c r="N84" s="56">
        <v>1000000</v>
      </c>
      <c r="O84" s="21">
        <f t="shared" si="2"/>
        <v>1500000</v>
      </c>
      <c r="P84" s="43"/>
    </row>
    <row r="85" spans="2:17">
      <c r="B85" s="10"/>
      <c r="C85" s="39" t="s">
        <v>76</v>
      </c>
      <c r="D85" s="45">
        <v>316000</v>
      </c>
      <c r="E85" s="12">
        <v>0</v>
      </c>
      <c r="F85" s="28">
        <v>316000</v>
      </c>
      <c r="G85" s="43">
        <f t="shared" si="1"/>
        <v>0</v>
      </c>
      <c r="H85" s="28">
        <v>316000</v>
      </c>
      <c r="M85" s="28">
        <v>316000</v>
      </c>
      <c r="N85" s="56"/>
      <c r="O85" s="21">
        <f t="shared" si="2"/>
        <v>316000</v>
      </c>
      <c r="P85" s="43"/>
    </row>
    <row r="86" spans="2:17">
      <c r="B86" s="10"/>
      <c r="C86" s="39" t="s">
        <v>77</v>
      </c>
      <c r="D86" s="47">
        <f>800000+1000000</f>
        <v>1800000</v>
      </c>
      <c r="E86" s="12">
        <v>0</v>
      </c>
      <c r="F86" s="28">
        <f>800000+1000000</f>
        <v>1800000</v>
      </c>
      <c r="G86" s="43">
        <f t="shared" si="1"/>
        <v>0</v>
      </c>
      <c r="H86" s="45">
        <v>1000000</v>
      </c>
      <c r="M86" s="28">
        <v>1000000</v>
      </c>
      <c r="N86" s="56"/>
      <c r="O86" s="21">
        <f t="shared" si="2"/>
        <v>1000000</v>
      </c>
      <c r="P86" s="43"/>
    </row>
    <row r="87" spans="2:17">
      <c r="B87" s="10"/>
      <c r="C87" s="36" t="s">
        <v>78</v>
      </c>
      <c r="D87" s="45">
        <f>400000+600000</f>
        <v>1000000</v>
      </c>
      <c r="E87" s="50">
        <v>1250000</v>
      </c>
      <c r="F87" s="28">
        <v>1000000</v>
      </c>
      <c r="G87" s="43">
        <f t="shared" si="1"/>
        <v>0</v>
      </c>
      <c r="H87" s="28">
        <v>1000000</v>
      </c>
      <c r="M87" s="28">
        <v>1500000</v>
      </c>
      <c r="N87" s="56"/>
      <c r="O87" s="21">
        <v>1000000</v>
      </c>
      <c r="P87" s="43"/>
    </row>
    <row r="88" spans="2:17">
      <c r="B88" s="10"/>
      <c r="C88" s="39" t="s">
        <v>79</v>
      </c>
      <c r="D88" s="46">
        <f>400000+600000</f>
        <v>1000000</v>
      </c>
      <c r="E88" s="50">
        <v>650000</v>
      </c>
      <c r="F88" s="55">
        <v>1000000</v>
      </c>
      <c r="G88" s="43">
        <f t="shared" si="1"/>
        <v>0</v>
      </c>
      <c r="H88" s="55">
        <v>1000000</v>
      </c>
      <c r="M88" s="55">
        <v>1000000</v>
      </c>
      <c r="N88" s="56"/>
      <c r="O88" s="21">
        <f t="shared" si="2"/>
        <v>1000000</v>
      </c>
      <c r="P88" s="43"/>
    </row>
    <row r="89" spans="2:17">
      <c r="B89" s="7"/>
      <c r="C89" s="39" t="s">
        <v>88</v>
      </c>
      <c r="D89" s="44">
        <f>600000+500000</f>
        <v>1100000</v>
      </c>
      <c r="E89" s="50">
        <v>700000</v>
      </c>
      <c r="F89" s="21">
        <v>1100000</v>
      </c>
      <c r="G89" s="43">
        <f t="shared" si="1"/>
        <v>0</v>
      </c>
      <c r="H89" s="21">
        <v>1100000</v>
      </c>
      <c r="M89" s="21">
        <v>1300000</v>
      </c>
      <c r="N89" s="56">
        <v>500000</v>
      </c>
      <c r="O89" s="21">
        <v>1600000</v>
      </c>
      <c r="P89" s="43"/>
    </row>
    <row r="90" spans="2:17">
      <c r="B90" s="7"/>
      <c r="C90" s="39" t="s">
        <v>89</v>
      </c>
      <c r="D90" s="44"/>
      <c r="E90" s="50"/>
      <c r="F90" s="21"/>
      <c r="G90" s="43"/>
      <c r="H90" s="21"/>
      <c r="M90" s="21"/>
      <c r="N90" s="56"/>
      <c r="O90" s="21">
        <v>449958</v>
      </c>
      <c r="P90" s="43"/>
    </row>
    <row r="91" spans="2:17">
      <c r="B91" s="7"/>
      <c r="C91" s="36" t="s">
        <v>87</v>
      </c>
      <c r="D91" s="28">
        <f>400000+600000</f>
        <v>1000000</v>
      </c>
      <c r="E91" s="50">
        <v>0</v>
      </c>
      <c r="F91" s="28">
        <f>400000+600000</f>
        <v>1000000</v>
      </c>
      <c r="G91" s="43">
        <f t="shared" si="1"/>
        <v>0</v>
      </c>
      <c r="H91" s="28">
        <f>400000+600000</f>
        <v>1000000</v>
      </c>
      <c r="M91" s="28">
        <f>400000+600000</f>
        <v>1000000</v>
      </c>
      <c r="N91" s="56"/>
      <c r="O91" s="21">
        <f t="shared" si="2"/>
        <v>1000000</v>
      </c>
      <c r="P91" s="43"/>
    </row>
    <row r="92" spans="2:17">
      <c r="B92" s="7"/>
      <c r="C92" s="36" t="s">
        <v>97</v>
      </c>
      <c r="D92" s="45">
        <f>500000+1000000</f>
        <v>1500000</v>
      </c>
      <c r="E92" s="50">
        <v>2254871</v>
      </c>
      <c r="F92" s="28">
        <v>1500000</v>
      </c>
      <c r="G92" s="43">
        <f t="shared" si="1"/>
        <v>0</v>
      </c>
      <c r="H92" s="28">
        <v>1500000</v>
      </c>
      <c r="M92" s="28">
        <v>1500000</v>
      </c>
      <c r="N92" s="56">
        <v>1053764</v>
      </c>
      <c r="O92" s="21">
        <f t="shared" si="2"/>
        <v>2553764</v>
      </c>
      <c r="P92" s="43"/>
    </row>
    <row r="93" spans="2:17">
      <c r="B93" s="7"/>
      <c r="C93" s="36" t="s">
        <v>91</v>
      </c>
      <c r="D93" s="45">
        <v>536468</v>
      </c>
      <c r="E93" s="50">
        <v>0</v>
      </c>
      <c r="F93" s="28">
        <v>536468</v>
      </c>
      <c r="G93" s="43">
        <f t="shared" si="1"/>
        <v>0</v>
      </c>
      <c r="H93" s="28">
        <v>536468</v>
      </c>
      <c r="M93" s="28">
        <v>536468</v>
      </c>
      <c r="N93" s="56"/>
      <c r="O93" s="21">
        <f t="shared" si="2"/>
        <v>536468</v>
      </c>
      <c r="P93" s="43"/>
    </row>
    <row r="94" spans="2:17">
      <c r="B94" s="7"/>
      <c r="C94" s="36" t="s">
        <v>80</v>
      </c>
      <c r="D94" s="24">
        <v>7449000</v>
      </c>
      <c r="E94" s="50">
        <v>0</v>
      </c>
      <c r="F94" s="28">
        <v>7449000</v>
      </c>
      <c r="G94" s="43">
        <f t="shared" si="1"/>
        <v>0</v>
      </c>
      <c r="H94" s="28">
        <v>7449000</v>
      </c>
      <c r="M94" s="28">
        <v>7449000</v>
      </c>
      <c r="N94" s="56"/>
      <c r="O94" s="21">
        <f t="shared" si="2"/>
        <v>7449000</v>
      </c>
      <c r="P94" s="43"/>
    </row>
    <row r="95" spans="2:17">
      <c r="B95" s="10"/>
      <c r="C95" s="31" t="s">
        <v>81</v>
      </c>
      <c r="D95" s="14">
        <f>D79+D11</f>
        <v>30760468</v>
      </c>
      <c r="E95" s="12">
        <v>7766296</v>
      </c>
      <c r="F95" s="52">
        <f>F79+F11</f>
        <v>30760468</v>
      </c>
      <c r="G95" s="43">
        <f t="shared" si="1"/>
        <v>0</v>
      </c>
      <c r="H95" s="52">
        <f>H79+H11</f>
        <v>29756413</v>
      </c>
      <c r="K95" s="43">
        <f>F95-H95</f>
        <v>1004055</v>
      </c>
      <c r="M95" s="52">
        <f>M79+M11</f>
        <v>30760468</v>
      </c>
      <c r="N95" s="56"/>
      <c r="O95" s="52">
        <f>O79+O11</f>
        <v>36372468</v>
      </c>
      <c r="P95" s="43"/>
      <c r="Q95" s="43"/>
    </row>
  </sheetData>
  <mergeCells count="2">
    <mergeCell ref="C1:P1"/>
    <mergeCell ref="C2:P2"/>
  </mergeCells>
  <pageMargins left="0.5" right="0.25" top="0.74803149606299202" bottom="0.74803149606299202" header="0.31496062992126" footer="0.31496062992126"/>
  <pageSetup paperSize="9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connnn</dc:creator>
  <cp:lastModifiedBy>users</cp:lastModifiedBy>
  <cp:lastPrinted>2014-09-03T06:20:16Z</cp:lastPrinted>
  <dcterms:created xsi:type="dcterms:W3CDTF">2014-01-15T08:52:42Z</dcterms:created>
  <dcterms:modified xsi:type="dcterms:W3CDTF">2014-09-03T06:38:35Z</dcterms:modified>
</cp:coreProperties>
</file>